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book/Desktop/Telconnect Configurator June 2025/"/>
    </mc:Choice>
  </mc:AlternateContent>
  <xr:revisionPtr revIDLastSave="0" documentId="13_ncr:1_{AAE63B44-EDDE-344A-B440-9ECBB117B9EE}" xr6:coauthVersionLast="47" xr6:coauthVersionMax="47" xr10:uidLastSave="{00000000-0000-0000-0000-000000000000}"/>
  <bookViews>
    <workbookView xWindow="0" yWindow="460" windowWidth="38400" windowHeight="19760" xr2:uid="{E059F4F5-0C3A-8B47-8D2D-F36BFC269C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3" i="1" l="1"/>
  <c r="P83" i="1" s="1"/>
  <c r="N82" i="1"/>
  <c r="P82" i="1" s="1"/>
  <c r="N81" i="1"/>
  <c r="P81" i="1" s="1"/>
  <c r="N80" i="1"/>
  <c r="P80" i="1" s="1"/>
  <c r="H83" i="1"/>
  <c r="H82" i="1"/>
  <c r="H81" i="1"/>
  <c r="H80" i="1"/>
  <c r="N126" i="1"/>
  <c r="P126" i="1" s="1"/>
  <c r="N125" i="1"/>
  <c r="P125" i="1" s="1"/>
  <c r="N124" i="1"/>
  <c r="P124" i="1" s="1"/>
  <c r="N123" i="1"/>
  <c r="P123" i="1" s="1"/>
  <c r="N98" i="1"/>
  <c r="P98" i="1" s="1"/>
  <c r="H98" i="1"/>
  <c r="N97" i="1"/>
  <c r="P97" i="1" s="1"/>
  <c r="H97" i="1"/>
  <c r="N96" i="1"/>
  <c r="P96" i="1" s="1"/>
  <c r="H96" i="1"/>
  <c r="N95" i="1"/>
  <c r="P95" i="1" s="1"/>
  <c r="H95" i="1"/>
  <c r="N108" i="1"/>
  <c r="P108" i="1" s="1"/>
  <c r="H108" i="1"/>
  <c r="N107" i="1"/>
  <c r="P107" i="1" s="1"/>
  <c r="H107" i="1"/>
  <c r="N106" i="1"/>
  <c r="P106" i="1" s="1"/>
  <c r="H106" i="1"/>
  <c r="N114" i="1"/>
  <c r="P114" i="1" s="1"/>
  <c r="H114" i="1"/>
  <c r="N113" i="1"/>
  <c r="P113" i="1" s="1"/>
  <c r="H113" i="1"/>
  <c r="N112" i="1"/>
  <c r="P112" i="1" s="1"/>
  <c r="H112" i="1"/>
  <c r="N111" i="1"/>
  <c r="P111" i="1" s="1"/>
  <c r="H111" i="1"/>
  <c r="N110" i="1"/>
  <c r="P110" i="1" s="1"/>
  <c r="H110" i="1"/>
  <c r="N119" i="1"/>
  <c r="P119" i="1" s="1"/>
  <c r="H119" i="1"/>
  <c r="N118" i="1"/>
  <c r="P118" i="1" s="1"/>
  <c r="H118" i="1"/>
  <c r="N117" i="1"/>
  <c r="P117" i="1" s="1"/>
  <c r="H117" i="1"/>
  <c r="N116" i="1"/>
  <c r="P116" i="1" s="1"/>
  <c r="H116" i="1"/>
  <c r="N66" i="1"/>
  <c r="P66" i="1" s="1"/>
  <c r="H66" i="1"/>
  <c r="N104" i="1"/>
  <c r="P104" i="1" s="1"/>
  <c r="H104" i="1"/>
  <c r="G102" i="1"/>
  <c r="H102" i="1" s="1"/>
  <c r="G101" i="1"/>
  <c r="H101" i="1" s="1"/>
  <c r="G100" i="1"/>
  <c r="N102" i="1"/>
  <c r="P102" i="1" s="1"/>
  <c r="N101" i="1"/>
  <c r="P101" i="1" s="1"/>
  <c r="N100" i="1"/>
  <c r="P100" i="1" s="1"/>
  <c r="H100" i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N93" i="1"/>
  <c r="P93" i="1" s="1"/>
  <c r="N92" i="1"/>
  <c r="P92" i="1" s="1"/>
  <c r="N91" i="1"/>
  <c r="P91" i="1" s="1"/>
  <c r="N90" i="1"/>
  <c r="P90" i="1" s="1"/>
  <c r="N89" i="1"/>
  <c r="P89" i="1" s="1"/>
  <c r="N88" i="1"/>
  <c r="P88" i="1" s="1"/>
  <c r="N87" i="1"/>
  <c r="P87" i="1" s="1"/>
  <c r="N86" i="1"/>
  <c r="P86" i="1" s="1"/>
  <c r="N85" i="1"/>
  <c r="P85" i="1" s="1"/>
  <c r="G78" i="1"/>
  <c r="H78" i="1" s="1"/>
  <c r="G77" i="1"/>
  <c r="H77" i="1" s="1"/>
  <c r="G76" i="1"/>
  <c r="H76" i="1" s="1"/>
  <c r="G75" i="1"/>
  <c r="H75" i="1" s="1"/>
  <c r="N78" i="1"/>
  <c r="P78" i="1" s="1"/>
  <c r="N77" i="1"/>
  <c r="P77" i="1" s="1"/>
  <c r="N76" i="1"/>
  <c r="P76" i="1" s="1"/>
  <c r="N75" i="1"/>
  <c r="N53" i="1"/>
  <c r="P53" i="1" s="1"/>
  <c r="N54" i="1"/>
  <c r="P54" i="1" s="1"/>
  <c r="N55" i="1"/>
  <c r="P55" i="1" s="1"/>
  <c r="N56" i="1"/>
  <c r="P56" i="1" s="1"/>
  <c r="H69" i="1"/>
  <c r="N69" i="1"/>
  <c r="P69" i="1" s="1"/>
  <c r="H70" i="1"/>
  <c r="N70" i="1"/>
  <c r="P70" i="1" s="1"/>
  <c r="H71" i="1"/>
  <c r="N71" i="1"/>
  <c r="P71" i="1" s="1"/>
  <c r="H67" i="1"/>
  <c r="N67" i="1"/>
  <c r="P67" i="1" s="1"/>
  <c r="N30" i="1"/>
  <c r="H30" i="1"/>
  <c r="N31" i="1"/>
  <c r="H31" i="1"/>
  <c r="N12" i="1"/>
  <c r="P12" i="1" s="1"/>
  <c r="H12" i="1"/>
  <c r="N73" i="1"/>
  <c r="P73" i="1" s="1"/>
  <c r="N72" i="1"/>
  <c r="P72" i="1" s="1"/>
  <c r="H73" i="1"/>
  <c r="H72" i="1"/>
  <c r="N65" i="1"/>
  <c r="P65" i="1" s="1"/>
  <c r="H65" i="1"/>
  <c r="N64" i="1"/>
  <c r="P64" i="1" s="1"/>
  <c r="H64" i="1"/>
  <c r="N63" i="1"/>
  <c r="P63" i="1" s="1"/>
  <c r="H63" i="1"/>
  <c r="N62" i="1"/>
  <c r="P62" i="1" s="1"/>
  <c r="H62" i="1"/>
  <c r="N61" i="1"/>
  <c r="P61" i="1" s="1"/>
  <c r="H61" i="1"/>
  <c r="N59" i="1"/>
  <c r="P59" i="1" s="1"/>
  <c r="N58" i="1"/>
  <c r="P58" i="1" s="1"/>
  <c r="N57" i="1"/>
  <c r="P57" i="1" s="1"/>
  <c r="N51" i="1"/>
  <c r="P51" i="1" s="1"/>
  <c r="N50" i="1"/>
  <c r="P50" i="1" s="1"/>
  <c r="N49" i="1"/>
  <c r="P49" i="1" s="1"/>
  <c r="N47" i="1"/>
  <c r="P47" i="1" s="1"/>
  <c r="N46" i="1"/>
  <c r="P46" i="1" s="1"/>
  <c r="N45" i="1"/>
  <c r="P45" i="1" s="1"/>
  <c r="N44" i="1"/>
  <c r="P44" i="1" s="1"/>
  <c r="N43" i="1"/>
  <c r="P43" i="1" s="1"/>
  <c r="N42" i="1"/>
  <c r="P42" i="1" s="1"/>
  <c r="N41" i="1"/>
  <c r="P41" i="1" s="1"/>
  <c r="N39" i="1"/>
  <c r="P39" i="1" s="1"/>
  <c r="H39" i="1"/>
  <c r="N38" i="1"/>
  <c r="P38" i="1" s="1"/>
  <c r="H38" i="1"/>
  <c r="N36" i="1"/>
  <c r="P36" i="1" s="1"/>
  <c r="H36" i="1"/>
  <c r="N35" i="1"/>
  <c r="P35" i="1" s="1"/>
  <c r="H35" i="1"/>
  <c r="N34" i="1"/>
  <c r="P34" i="1" s="1"/>
  <c r="H34" i="1"/>
  <c r="N32" i="1"/>
  <c r="P32" i="1" s="1"/>
  <c r="H32" i="1"/>
  <c r="N29" i="1"/>
  <c r="P29" i="1" s="1"/>
  <c r="H29" i="1"/>
  <c r="N28" i="1"/>
  <c r="P28" i="1" s="1"/>
  <c r="H28" i="1"/>
  <c r="N27" i="1"/>
  <c r="P27" i="1" s="1"/>
  <c r="H27" i="1"/>
  <c r="N26" i="1"/>
  <c r="P26" i="1" s="1"/>
  <c r="H26" i="1"/>
  <c r="N25" i="1"/>
  <c r="P25" i="1" s="1"/>
  <c r="H25" i="1"/>
  <c r="N24" i="1"/>
  <c r="P24" i="1" s="1"/>
  <c r="H24" i="1"/>
  <c r="N22" i="1"/>
  <c r="P22" i="1" s="1"/>
  <c r="H22" i="1"/>
  <c r="N21" i="1"/>
  <c r="P21" i="1" s="1"/>
  <c r="H21" i="1"/>
  <c r="N20" i="1"/>
  <c r="P20" i="1" s="1"/>
  <c r="H20" i="1"/>
  <c r="N18" i="1"/>
  <c r="P18" i="1" s="1"/>
  <c r="H18" i="1"/>
  <c r="N17" i="1"/>
  <c r="P17" i="1" s="1"/>
  <c r="H17" i="1"/>
  <c r="N16" i="1"/>
  <c r="P16" i="1" s="1"/>
  <c r="H16" i="1"/>
  <c r="N15" i="1"/>
  <c r="P15" i="1" s="1"/>
  <c r="H15" i="1"/>
  <c r="N14" i="1"/>
  <c r="P14" i="1" s="1"/>
  <c r="H14" i="1"/>
  <c r="N13" i="1"/>
  <c r="P13" i="1" s="1"/>
  <c r="H13" i="1"/>
  <c r="N11" i="1"/>
  <c r="P11" i="1" s="1"/>
  <c r="H11" i="1"/>
  <c r="N9" i="1"/>
  <c r="P9" i="1" s="1"/>
  <c r="H9" i="1"/>
  <c r="N8" i="1"/>
  <c r="P8" i="1" s="1"/>
  <c r="H8" i="1"/>
  <c r="N7" i="1"/>
  <c r="P7" i="1" s="1"/>
  <c r="H7" i="1"/>
  <c r="N6" i="1"/>
  <c r="P6" i="1" s="1"/>
  <c r="H6" i="1"/>
  <c r="N5" i="1"/>
  <c r="H5" i="1"/>
  <c r="H1" i="1"/>
  <c r="H2" i="1" s="1"/>
  <c r="N127" i="1" l="1"/>
  <c r="P75" i="1"/>
  <c r="P5" i="1"/>
  <c r="P127" i="1" l="1"/>
  <c r="H128" i="1" s="1"/>
  <c r="H130" i="1" s="1"/>
  <c r="H132" i="1" l="1"/>
  <c r="H134" i="1"/>
  <c r="L132" i="1"/>
</calcChain>
</file>

<file path=xl/sharedStrings.xml><?xml version="1.0" encoding="utf-8"?>
<sst xmlns="http://schemas.openxmlformats.org/spreadsheetml/2006/main" count="291" uniqueCount="260">
  <si>
    <t>DO NOT PRINT!!!</t>
  </si>
  <si>
    <t>Telconnect Energy</t>
  </si>
  <si>
    <t>Date:</t>
  </si>
  <si>
    <t>Item Selector (NRC)</t>
  </si>
  <si>
    <t>NON RECURRING COSTS (NRC)</t>
  </si>
  <si>
    <t>Valid Until:</t>
  </si>
  <si>
    <t>Document Version Date:</t>
  </si>
  <si>
    <t>NOVEMBER 2023</t>
  </si>
  <si>
    <t>Category</t>
  </si>
  <si>
    <t>Code</t>
  </si>
  <si>
    <t>Description</t>
  </si>
  <si>
    <t>Qty</t>
  </si>
  <si>
    <t>Unit Sell</t>
  </si>
  <si>
    <t>Total capex</t>
  </si>
  <si>
    <t>D-Supply</t>
  </si>
  <si>
    <t>S-Install</t>
  </si>
  <si>
    <t>Retail</t>
  </si>
  <si>
    <t>Unit Cost</t>
  </si>
  <si>
    <t>Total Cost</t>
  </si>
  <si>
    <t>Markup %</t>
  </si>
  <si>
    <t>Total Margin</t>
  </si>
  <si>
    <t xml:space="preserve">Deye Single Phase Inverters </t>
  </si>
  <si>
    <t>SUN-5K-SG01LP-EU</t>
  </si>
  <si>
    <t>Deye - 5Kw Single Phase Hybrid Inverter - VOC - 500V Battery - 48V CT&amp;WIFI Incl</t>
  </si>
  <si>
    <t>IP PABX</t>
  </si>
  <si>
    <t>S20</t>
  </si>
  <si>
    <t>SUN-6K-SG04LP1-EU</t>
  </si>
  <si>
    <t>Deye - 6Kw Single Phase Hybrid Inverter - VOC - 500V Battery - 48V CT&amp;WIFI Incl</t>
  </si>
  <si>
    <t>S50</t>
  </si>
  <si>
    <t>SUN-8K-SG01LP1-EU</t>
  </si>
  <si>
    <t>Deye - 8Kw Single Phase Hybrid Inverter - VOC - 500V Battery - 48V CT&amp;WIFI Incl</t>
  </si>
  <si>
    <t>Porting</t>
  </si>
  <si>
    <t>LAB-Porting</t>
  </si>
  <si>
    <t>SUN-10K-SG02LP1-EU-AM3</t>
  </si>
  <si>
    <t>Deye - 10Kw Single Phase Hybrid Inverter - VOC - 800V Battery - 48V CT&amp;WIFI Incl</t>
  </si>
  <si>
    <t>SUN-12K-1PHASE</t>
  </si>
  <si>
    <t>Deye - 12Kw Single Phase Hybrid Inverter - VOC - 800V Battery - 48V CT&amp;WIFI Incl</t>
  </si>
  <si>
    <t xml:space="preserve">Deye 3 Phase Inverters </t>
  </si>
  <si>
    <t>Reception Phone</t>
  </si>
  <si>
    <t>YL-T46U</t>
  </si>
  <si>
    <t>SUN-12K-SG04LP3</t>
  </si>
  <si>
    <t>Deye - 12Kw Three Phase Hybrid Inverter - VOC - 800V Battery - 48V CT&amp;WIFI Incl</t>
  </si>
  <si>
    <t>Desk Phone</t>
  </si>
  <si>
    <t>YL-T33G</t>
  </si>
  <si>
    <t>SUN-16K-SG01LP1-EU</t>
  </si>
  <si>
    <t>Deye - 16kW Hybrid Single Phase Inverter - VOC - 800V Battery - 48V CT&amp;WIFI Incl</t>
  </si>
  <si>
    <t>SUN-20K-SG05LP3 -EU-SM2</t>
  </si>
  <si>
    <t>Deye - 20kW Hybrid Three Phase Inverter LV</t>
  </si>
  <si>
    <t>YL-T31P</t>
  </si>
  <si>
    <t>SUN-20K-SG01HP3-EU</t>
  </si>
  <si>
    <t>Deye - 20kW Hybrid Three Phase Inverter HV</t>
  </si>
  <si>
    <t>Cordless Phone</t>
  </si>
  <si>
    <t>YL-W60P</t>
  </si>
  <si>
    <t>SUN-30K-SG01HP3-EU</t>
  </si>
  <si>
    <t>Deye - 30kW Hybrid Three Phase Inverter HV</t>
  </si>
  <si>
    <t>Conference Phone</t>
  </si>
  <si>
    <t>YL-CP965</t>
  </si>
  <si>
    <t>SUN-50K-SG01HP3-EU</t>
  </si>
  <si>
    <t>Deye - 50kW Hybrid Three Phase Inverter HV</t>
  </si>
  <si>
    <t>Switch</t>
  </si>
  <si>
    <t>24P-POE-GIG</t>
  </si>
  <si>
    <t>SUN-80K-SG01HP3-EU</t>
  </si>
  <si>
    <t>Deye - 80kW Hybrid Three Phase Inverter HV</t>
  </si>
  <si>
    <t xml:space="preserve">Deye Batterys </t>
  </si>
  <si>
    <t>Cabinet</t>
  </si>
  <si>
    <t>LB-PP24</t>
  </si>
  <si>
    <t>DEYE-LV-5.32</t>
  </si>
  <si>
    <t>Deye - Battery Lithium Ion 5.32kWh 51.2V 100Ah</t>
  </si>
  <si>
    <t>Patch-1M</t>
  </si>
  <si>
    <t>DEYE-LV-6.1</t>
  </si>
  <si>
    <t>Deye - Battery Lithium Ion 6.14kWh 48V 120Ah</t>
  </si>
  <si>
    <t>Solution Install</t>
  </si>
  <si>
    <t>DEYE-LV-10.6</t>
  </si>
  <si>
    <t>Deye - Battery Lithium Ion 10.6kWh 51V 208Ah</t>
  </si>
  <si>
    <t>Thermometer</t>
  </si>
  <si>
    <t>Deye HV Batterys &amp; Equipment</t>
  </si>
  <si>
    <t>DEYE-HV-5.12-BOS-G</t>
  </si>
  <si>
    <t>Deye - Battery High Voltage 5.12kWh - BOS-G</t>
  </si>
  <si>
    <t>16P-POE</t>
  </si>
  <si>
    <t>DEYE-RACK-BOS-G</t>
  </si>
  <si>
    <t>Deye - Rack for 12 x Battery High Voltage - BOS-G</t>
  </si>
  <si>
    <t>8P-POE</t>
  </si>
  <si>
    <t>DEYE-BMU-BOS-G</t>
  </si>
  <si>
    <t>Deye - BMU - Battery High Voltage Control Box for BOS-G</t>
  </si>
  <si>
    <t>4P-POE</t>
  </si>
  <si>
    <t>DEYE-HV-7.68-BOS-A</t>
  </si>
  <si>
    <t>Deye - Battery High Voltage 7.68kWh - BOS-A</t>
  </si>
  <si>
    <t>CAB-4U</t>
  </si>
  <si>
    <t>DEYE-RACK-BOS-A</t>
  </si>
  <si>
    <t>Deye - Rack for 10 x Battery High Voltage - BOS-A</t>
  </si>
  <si>
    <t>DEYE-BMU-BOS-A</t>
  </si>
  <si>
    <t>Deye - BMU - Battery High Voltage Control Box for BOS-A</t>
  </si>
  <si>
    <t>DEYE-GB-L20</t>
  </si>
  <si>
    <t>Deye - Battery High Voltage 20.4kWh GB-L SET (For Deye HV 20kW Inverter)</t>
  </si>
  <si>
    <t>Dyness Battery</t>
  </si>
  <si>
    <t>DYN-BX51100</t>
  </si>
  <si>
    <t>Dyness - Battery Lithium Ion 5.12KWH 51.2V 100Ah - DYN-BX51100</t>
  </si>
  <si>
    <t>DYN-DL5.0-1C</t>
  </si>
  <si>
    <t>Dyness - Battery Lithium Ion DL5 5.12KWH 51.2V 100Ah - 1C</t>
  </si>
  <si>
    <t>DYN-PB-14.3</t>
  </si>
  <si>
    <t>Dyness - Battery Lithium Ion 14.3kWh - PowerBrick</t>
  </si>
  <si>
    <t>Volta Inverters</t>
  </si>
  <si>
    <t>VOLTA-LV-12</t>
  </si>
  <si>
    <t>Volta - 12kW Single Phase Hybrid Inverter</t>
  </si>
  <si>
    <t>VOLTA-LV-15</t>
  </si>
  <si>
    <t>Volta - 15kW Three Phase Hybrid Inverter</t>
  </si>
  <si>
    <t>Volta Battery</t>
  </si>
  <si>
    <t>VOLTA-S1-51100</t>
  </si>
  <si>
    <t>Volta - Battery Lithium Ion 5.1kW 48V 100Ah - Stage 1 - 1st Generation</t>
  </si>
  <si>
    <t>VOLTA-S2-51.2</t>
  </si>
  <si>
    <t>Volta - Battery Lithium Ion 7.6kW 48V 150Ah - Stage 2 - 1st Generation</t>
  </si>
  <si>
    <t>VOLTA-S3-51.2</t>
  </si>
  <si>
    <t>Volta - Battery Lithium Ion 10.2kW 48V 200Ah - Stage 3 - 1st Generation</t>
  </si>
  <si>
    <t>VOLTA-S4-51.2</t>
  </si>
  <si>
    <t>Volta - Battery Lithium Ion 14.3kW 51.2V 200Ah - Stage 4 - 1st Generation</t>
  </si>
  <si>
    <t>VOLTA-S1-2NDGEN</t>
  </si>
  <si>
    <t>Volta - Battery Lithium Ion 5.1kW 48V 100Ah - Stage 1 - 2nd Generation</t>
  </si>
  <si>
    <t>VOLTA-S3-2NDGEN</t>
  </si>
  <si>
    <t>Volta - Battery Lithium Ion 10.2kW 48V 200Ah - Stage 3 - 2nd Generation</t>
  </si>
  <si>
    <t>VOLTA-S4-2NDGEN</t>
  </si>
  <si>
    <t>Volta - Battery Lithium Ion 14.3kW 51.2V 200Ah - Stage 4 - 2nd Generation</t>
  </si>
  <si>
    <t>Dyness &amp; Other  Batterys</t>
  </si>
  <si>
    <t>Other Items Example Cube</t>
  </si>
  <si>
    <t>VOLTA-HV-TOWER</t>
  </si>
  <si>
    <t>Volta 60kWh HV Tower</t>
  </si>
  <si>
    <t>VOLTA-CUBE-70/50</t>
  </si>
  <si>
    <t>Volta - Cube 70/50 (Excluding Inverter)</t>
  </si>
  <si>
    <t>VOLTA-CUBE-140/50</t>
  </si>
  <si>
    <t>Volta - Cube 140/50 (Excluding Inverter)</t>
  </si>
  <si>
    <t>SDA10-48100</t>
  </si>
  <si>
    <t>Shoto - Battery Lithium Ion 5.1kW 48V 100Ah</t>
  </si>
  <si>
    <t>HP10-BOX5</t>
  </si>
  <si>
    <t>Shoto Pro - Battery Lithium Ion 5.1kW 48V 100A - Wall Mount/Stackable</t>
  </si>
  <si>
    <t>LEMOEN-ECO-2.56</t>
  </si>
  <si>
    <t>Lemoen - Battery Lithium Ion 2.56kWh 100Ah 25.6V</t>
  </si>
  <si>
    <t>SMDSS4143</t>
  </si>
  <si>
    <t>Solar MD - Battery Lithium Ion 14.3kWh 51.2V</t>
  </si>
  <si>
    <t>Lux Power</t>
  </si>
  <si>
    <t>LUX-SNA5000WPV</t>
  </si>
  <si>
    <t>LuxPower - Inverter 5Kw Eco Hybrid / Off Grid</t>
  </si>
  <si>
    <t>LUX-SNA6000WPV</t>
  </si>
  <si>
    <t>LuxPower - Inverter 6Kw Eco Hybrid / Off Grid</t>
  </si>
  <si>
    <t>LUX-LXP5K-LV</t>
  </si>
  <si>
    <t>LuxPower - Inverter 5Kw Hybrid Single Phase</t>
  </si>
  <si>
    <t>LUX-LXP-LB10K</t>
  </si>
  <si>
    <t>LuxPower - Inverter 10Kw Hybrid Single Phase</t>
  </si>
  <si>
    <t>LUX-LXP-LB12K</t>
  </si>
  <si>
    <t>LuxPower - Inverter 12Kw Hybrid Single Phase</t>
  </si>
  <si>
    <t>LUX-ECOBEAST-6/10</t>
  </si>
  <si>
    <t>LuxPower - 6kw+10.24kwh Eco Beast All in One </t>
  </si>
  <si>
    <t>Aircon</t>
  </si>
  <si>
    <t>VOLTA-AC-12</t>
  </si>
  <si>
    <t>Volta - Smart Inverter Air Conditioner - 12000BTU</t>
  </si>
  <si>
    <t>VOLTA-AC-18</t>
  </si>
  <si>
    <t>Volta - Smart Inverter Air Conditioner - 18000BTU</t>
  </si>
  <si>
    <t>VOLTA-AC-24</t>
  </si>
  <si>
    <t>Volta - Smart Inverter Air Conditioner - 24000BTU</t>
  </si>
  <si>
    <t>GR-4000</t>
  </si>
  <si>
    <t>4kW MPPT Geyser Element Controller</t>
  </si>
  <si>
    <t>Installation</t>
  </si>
  <si>
    <t>INST-SML</t>
  </si>
  <si>
    <t>Installation Small</t>
  </si>
  <si>
    <t>INST-MED</t>
  </si>
  <si>
    <t>Installation Medium</t>
  </si>
  <si>
    <t>INST-LRG</t>
  </si>
  <si>
    <t>Installation Large</t>
  </si>
  <si>
    <t>INST-BU</t>
  </si>
  <si>
    <t>Installation Back Up(side by side)</t>
  </si>
  <si>
    <t>Panels</t>
  </si>
  <si>
    <t>PV001</t>
  </si>
  <si>
    <t>PV Panels 555w Jinko/Astronergy/JA</t>
  </si>
  <si>
    <t>PV-KIT</t>
  </si>
  <si>
    <t>Rails,Brackets,Clamps</t>
  </si>
  <si>
    <t>UPS</t>
  </si>
  <si>
    <t>UPS-2000VA</t>
  </si>
  <si>
    <t>BRACKETS-ANGLE</t>
  </si>
  <si>
    <t>ANGLE BRACKETS</t>
  </si>
  <si>
    <t>Once-Off Cash Price (NRC)</t>
  </si>
  <si>
    <t>Ex Vat</t>
  </si>
  <si>
    <t>OR</t>
  </si>
  <si>
    <t>DO NOT DO QUOTES AT LESS THAN 35% MARKUP</t>
  </si>
  <si>
    <t>24 Month Factor:</t>
  </si>
  <si>
    <t>24 Month Rental Option</t>
  </si>
  <si>
    <t>36 Month Factor:</t>
  </si>
  <si>
    <t>Total Deal Margin:</t>
  </si>
  <si>
    <t>60 Month Factor:</t>
  </si>
  <si>
    <t>36 Month Rental Option</t>
  </si>
  <si>
    <t>Deal Markup %</t>
  </si>
  <si>
    <t>60 Month Rental Option</t>
  </si>
  <si>
    <t>Sig-INV-25K-T</t>
  </si>
  <si>
    <t>Sig 25kW</t>
  </si>
  <si>
    <t>Sig-Bat-10K</t>
  </si>
  <si>
    <t>SigenStor Battery 9.04kWh</t>
  </si>
  <si>
    <t>Sig-Ins-GM</t>
  </si>
  <si>
    <t>SigenStor Installation Kit for Ground-mounted</t>
  </si>
  <si>
    <t>Sig-Com</t>
  </si>
  <si>
    <t>Sigen Communication Module Global</t>
  </si>
  <si>
    <t>SIG-GW-T-HM-60K</t>
  </si>
  <si>
    <t>Sigen TP Home Max PRO Gateway 2x inverters ( 60kW Max Output )</t>
  </si>
  <si>
    <t>Sig-Energy</t>
  </si>
  <si>
    <t>Small Install Add on</t>
  </si>
  <si>
    <t>Med Install Add on</t>
  </si>
  <si>
    <t>Lrg Install Add on</t>
  </si>
  <si>
    <t xml:space="preserve">Accomadation </t>
  </si>
  <si>
    <t>S-I-A</t>
  </si>
  <si>
    <t>M-I-A</t>
  </si>
  <si>
    <t>L-I-A</t>
  </si>
  <si>
    <t>A</t>
  </si>
  <si>
    <t>Deye - 15kW Three Phase Hybrid Inverter</t>
  </si>
  <si>
    <t>SUN-15K-SG01LP1-EU</t>
  </si>
  <si>
    <t>DEYE - BATTERY HIGH VOLTAGE 14.3kWh - Bos-B Single</t>
  </si>
  <si>
    <t>DEYE-HV-14,3-BOS-B</t>
  </si>
  <si>
    <t>DEYE-BMU-BOS-B</t>
  </si>
  <si>
    <t>DEYE - BMU - BATTERY HIGH VOLTAGE CONTROL BOX FOR BOS-B</t>
  </si>
  <si>
    <t>Hina ESS</t>
  </si>
  <si>
    <t>HINAESS-HI5</t>
  </si>
  <si>
    <t>HINAESS-POWERGEM</t>
  </si>
  <si>
    <t>HINAESS-POWERGEMPLUS</t>
  </si>
  <si>
    <t>HINA ESS - BATTERY LITHIUM Ion 5.1kW 51v 100AH - Hi5</t>
  </si>
  <si>
    <t>Hina ESS - BATTERY LITHIUM Ion 5.1kWh - PowerGem</t>
  </si>
  <si>
    <t>HINA ESS - BATTERY LITHIUM 14.3kWh - PowerGemPlus</t>
  </si>
  <si>
    <t>Hina ESS - BATTERY LITHIUM 16.076kWh - PowerGem Max</t>
  </si>
  <si>
    <t>Huawei</t>
  </si>
  <si>
    <t>Huawei-powerrm-5-5</t>
  </si>
  <si>
    <t>Huawei-powerrm-Bat-5</t>
  </si>
  <si>
    <t>Huawei-base - bat-5</t>
  </si>
  <si>
    <t>Huawei - Power-M 5kW Hybrid Inverter +BMU +5kWh Battery Module</t>
  </si>
  <si>
    <t>Huawei Baterry 5.12kWh 48V ( add on for Power-M System)</t>
  </si>
  <si>
    <t>Wall Mounting Base / Bracket</t>
  </si>
  <si>
    <t>Hauwei-KTL-50GT</t>
  </si>
  <si>
    <t>Huawei-KTL-100GT</t>
  </si>
  <si>
    <t>Huawei-KTL150GT</t>
  </si>
  <si>
    <t>Huawei-KTL-330GT</t>
  </si>
  <si>
    <t>Huawei 50KTL On-Grid Inverter</t>
  </si>
  <si>
    <t>Huawei 100KTL On-Grid Inverter</t>
  </si>
  <si>
    <t>Huawei 150KTL On-Grid Inverter</t>
  </si>
  <si>
    <t>Huawei 330KTL On-Grid Inverter</t>
  </si>
  <si>
    <t>Huawei-Luna-100-100</t>
  </si>
  <si>
    <t>Huawei-Luna-100-200</t>
  </si>
  <si>
    <t>Huawei - Luna 100kW/100kW ESS Commercial Solution</t>
  </si>
  <si>
    <t>Huawei - Luna 100kW/200kW ESS Commercial Solution</t>
  </si>
  <si>
    <t>AW-EV-7</t>
  </si>
  <si>
    <t>AW-EV-22</t>
  </si>
  <si>
    <t>AW-EV-30</t>
  </si>
  <si>
    <t>Alvis Wallbox - EV Charger 7kW 230v</t>
  </si>
  <si>
    <t>Alvis Wallbox - Ev Charger 22kW 400v</t>
  </si>
  <si>
    <t>Alvis Wallbox - EV Charger 30kW 400v</t>
  </si>
  <si>
    <t>Groundmount</t>
  </si>
  <si>
    <t>P/GALV SQ 38x38x1.6mm</t>
  </si>
  <si>
    <t>Per Panel Price</t>
  </si>
  <si>
    <t>Extras to add on per install</t>
  </si>
  <si>
    <t>Lux-SNA1200kW</t>
  </si>
  <si>
    <t>EV</t>
  </si>
  <si>
    <t>Cables</t>
  </si>
  <si>
    <t>95mm 4 Core Armoured Cable</t>
  </si>
  <si>
    <t>70mm 4 core Armoured Cable</t>
  </si>
  <si>
    <t>120mm 4 Core Armoured Cable</t>
  </si>
  <si>
    <t>150mm 4 core Armoured Cable</t>
  </si>
  <si>
    <t>Hubble</t>
  </si>
  <si>
    <t>Blade 7.2kW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</si>
</sst>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£&quot;* #,##0.00_);_(&quot;£&quot;* \(#,##0.00\);_(&quot;£&quot;* &quot;-&quot;??_);_(@_)"/>
    <numFmt numFmtId="164" formatCode="&quot;R&quot;\ #,##0"/>
    <numFmt numFmtId="165" formatCode="[$-1C09]dd\ mmmm\ yyyy;@"/>
    <numFmt numFmtId="166" formatCode="&quot;R&quot;#,##0.00"/>
    <numFmt numFmtId="167" formatCode="&quot;R&quot;\ #,##0&quot; P/M&quot;"/>
  </numFmts>
  <fonts count="4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rgb="FFFF0000"/>
      <name val="Calibri"/>
      <family val="2"/>
      <scheme val="minor"/>
    </font>
    <font>
      <sz val="10"/>
      <color theme="9" tint="0.3999755851924192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0"/>
      <name val="Calibri"/>
      <family val="2"/>
      <scheme val="minor"/>
    </font>
    <font>
      <sz val="10"/>
      <name val="Helv"/>
      <charset val="204"/>
    </font>
    <font>
      <sz val="8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color theme="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7"/>
      <color rgb="FF000000"/>
      <name val="Helvetica"/>
      <family val="2"/>
    </font>
    <font>
      <sz val="8"/>
      <color rgb="FF000000"/>
      <name val="Helvetica"/>
      <family val="2"/>
    </font>
    <font>
      <sz val="8"/>
      <color rgb="FF000000"/>
      <name val="Calibri"/>
      <family val="2"/>
    </font>
    <font>
      <sz val="7"/>
      <color rgb="FF000000"/>
      <name val="Calibri"/>
      <family val="2"/>
      <scheme val="minor"/>
    </font>
    <font>
      <sz val="8"/>
      <color theme="1"/>
      <name val="Helvetic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Helvetica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7" fillId="0" borderId="0"/>
  </cellStyleXfs>
  <cellXfs count="138">
    <xf numFmtId="0" fontId="0" fillId="0" borderId="0" xfId="0"/>
    <xf numFmtId="164" fontId="4" fillId="3" borderId="0" xfId="2" applyNumberFormat="1" applyFont="1" applyFill="1"/>
    <xf numFmtId="164" fontId="6" fillId="0" borderId="0" xfId="2" applyNumberFormat="1" applyFont="1" applyAlignment="1">
      <alignment horizontal="center"/>
    </xf>
    <xf numFmtId="0" fontId="8" fillId="0" borderId="1" xfId="3" applyFont="1" applyBorder="1" applyAlignment="1">
      <alignment horizontal="right" vertical="center" wrapText="1"/>
    </xf>
    <xf numFmtId="165" fontId="8" fillId="0" borderId="1" xfId="3" applyNumberFormat="1" applyFont="1" applyBorder="1" applyAlignment="1">
      <alignment horizontal="right" vertical="center" wrapText="1"/>
    </xf>
    <xf numFmtId="1" fontId="6" fillId="0" borderId="0" xfId="2" applyNumberFormat="1" applyFont="1"/>
    <xf numFmtId="164" fontId="6" fillId="3" borderId="0" xfId="2" applyNumberFormat="1" applyFont="1" applyFill="1"/>
    <xf numFmtId="164" fontId="6" fillId="0" borderId="0" xfId="2" applyNumberFormat="1" applyFont="1"/>
    <xf numFmtId="164" fontId="12" fillId="2" borderId="7" xfId="2" applyNumberFormat="1" applyFont="1" applyFill="1" applyBorder="1"/>
    <xf numFmtId="164" fontId="13" fillId="5" borderId="1" xfId="2" applyNumberFormat="1" applyFont="1" applyFill="1" applyBorder="1" applyAlignment="1">
      <alignment horizontal="center"/>
    </xf>
    <xf numFmtId="164" fontId="13" fillId="5" borderId="1" xfId="1" applyNumberFormat="1" applyFont="1" applyFill="1" applyBorder="1" applyAlignment="1">
      <alignment horizontal="center"/>
    </xf>
    <xf numFmtId="164" fontId="6" fillId="4" borderId="7" xfId="2" applyNumberFormat="1" applyFont="1" applyFill="1" applyBorder="1"/>
    <xf numFmtId="1" fontId="6" fillId="4" borderId="7" xfId="2" applyNumberFormat="1" applyFont="1" applyFill="1" applyBorder="1"/>
    <xf numFmtId="1" fontId="6" fillId="4" borderId="8" xfId="2" applyNumberFormat="1" applyFont="1" applyFill="1" applyBorder="1"/>
    <xf numFmtId="2" fontId="6" fillId="4" borderId="8" xfId="2" applyNumberFormat="1" applyFont="1" applyFill="1" applyBorder="1"/>
    <xf numFmtId="164" fontId="12" fillId="2" borderId="0" xfId="2" applyNumberFormat="1" applyFont="1" applyFill="1"/>
    <xf numFmtId="164" fontId="14" fillId="6" borderId="9" xfId="2" applyNumberFormat="1" applyFont="1" applyFill="1" applyBorder="1" applyAlignment="1">
      <alignment horizontal="center"/>
    </xf>
    <xf numFmtId="164" fontId="14" fillId="6" borderId="0" xfId="2" applyNumberFormat="1" applyFont="1" applyFill="1" applyAlignment="1">
      <alignment horizontal="center"/>
    </xf>
    <xf numFmtId="164" fontId="6" fillId="2" borderId="10" xfId="2" applyNumberFormat="1" applyFont="1" applyFill="1" applyBorder="1" applyProtection="1">
      <protection locked="0"/>
    </xf>
    <xf numFmtId="164" fontId="4" fillId="3" borderId="0" xfId="2" applyNumberFormat="1" applyFont="1" applyFill="1" applyProtection="1">
      <protection locked="0"/>
    </xf>
    <xf numFmtId="3" fontId="15" fillId="0" borderId="1" xfId="2" applyNumberFormat="1" applyFont="1" applyBorder="1" applyAlignment="1" applyProtection="1">
      <alignment horizontal="center" wrapText="1"/>
      <protection locked="0"/>
    </xf>
    <xf numFmtId="164" fontId="15" fillId="7" borderId="1" xfId="1" applyNumberFormat="1" applyFont="1" applyFill="1" applyBorder="1" applyAlignment="1" applyProtection="1">
      <alignment horizontal="right" wrapText="1"/>
    </xf>
    <xf numFmtId="164" fontId="15" fillId="0" borderId="1" xfId="1" applyNumberFormat="1" applyFont="1" applyFill="1" applyBorder="1" applyAlignment="1" applyProtection="1">
      <alignment horizontal="right" wrapText="1"/>
    </xf>
    <xf numFmtId="164" fontId="6" fillId="4" borderId="10" xfId="2" applyNumberFormat="1" applyFont="1" applyFill="1" applyBorder="1"/>
    <xf numFmtId="3" fontId="16" fillId="4" borderId="1" xfId="1" applyNumberFormat="1" applyFont="1" applyFill="1" applyBorder="1" applyAlignment="1" applyProtection="1">
      <alignment horizontal="right" wrapText="1"/>
    </xf>
    <xf numFmtId="1" fontId="6" fillId="4" borderId="10" xfId="2" applyNumberFormat="1" applyFont="1" applyFill="1" applyBorder="1"/>
    <xf numFmtId="9" fontId="6" fillId="4" borderId="10" xfId="2" applyNumberFormat="1" applyFont="1" applyFill="1" applyBorder="1"/>
    <xf numFmtId="2" fontId="6" fillId="4" borderId="10" xfId="2" applyNumberFormat="1" applyFont="1" applyFill="1" applyBorder="1"/>
    <xf numFmtId="164" fontId="6" fillId="3" borderId="0" xfId="2" quotePrefix="1" applyNumberFormat="1" applyFont="1" applyFill="1"/>
    <xf numFmtId="0" fontId="0" fillId="3" borderId="0" xfId="0" applyFill="1"/>
    <xf numFmtId="164" fontId="6" fillId="2" borderId="10" xfId="2" applyNumberFormat="1" applyFont="1" applyFill="1" applyBorder="1"/>
    <xf numFmtId="3" fontId="15" fillId="0" borderId="11" xfId="2" applyNumberFormat="1" applyFont="1" applyBorder="1" applyAlignment="1" applyProtection="1">
      <alignment horizontal="center" wrapText="1"/>
      <protection locked="0"/>
    </xf>
    <xf numFmtId="164" fontId="15" fillId="7" borderId="11" xfId="1" applyNumberFormat="1" applyFont="1" applyFill="1" applyBorder="1" applyAlignment="1" applyProtection="1">
      <alignment horizontal="right" wrapText="1"/>
    </xf>
    <xf numFmtId="164" fontId="15" fillId="0" borderId="11" xfId="1" applyNumberFormat="1" applyFont="1" applyFill="1" applyBorder="1" applyAlignment="1" applyProtection="1">
      <alignment horizontal="right" wrapText="1"/>
    </xf>
    <xf numFmtId="164" fontId="6" fillId="4" borderId="12" xfId="2" applyNumberFormat="1" applyFont="1" applyFill="1" applyBorder="1"/>
    <xf numFmtId="1" fontId="6" fillId="4" borderId="12" xfId="2" applyNumberFormat="1" applyFont="1" applyFill="1" applyBorder="1"/>
    <xf numFmtId="164" fontId="14" fillId="6" borderId="1" xfId="2" applyNumberFormat="1" applyFont="1" applyFill="1" applyBorder="1" applyAlignment="1">
      <alignment horizontal="center"/>
    </xf>
    <xf numFmtId="3" fontId="15" fillId="0" borderId="10" xfId="2" applyNumberFormat="1" applyFont="1" applyBorder="1" applyAlignment="1" applyProtection="1">
      <alignment horizontal="center" wrapText="1"/>
      <protection locked="0"/>
    </xf>
    <xf numFmtId="164" fontId="15" fillId="7" borderId="10" xfId="1" applyNumberFormat="1" applyFont="1" applyFill="1" applyBorder="1" applyAlignment="1" applyProtection="1">
      <alignment horizontal="right" wrapText="1"/>
    </xf>
    <xf numFmtId="164" fontId="15" fillId="0" borderId="10" xfId="1" applyNumberFormat="1" applyFont="1" applyFill="1" applyBorder="1" applyAlignment="1" applyProtection="1">
      <alignment horizontal="right" wrapText="1"/>
    </xf>
    <xf numFmtId="1" fontId="6" fillId="7" borderId="0" xfId="2" applyNumberFormat="1" applyFont="1" applyFill="1"/>
    <xf numFmtId="0" fontId="11" fillId="6" borderId="9" xfId="2" applyFont="1" applyFill="1" applyBorder="1" applyAlignment="1" applyProtection="1">
      <alignment horizontal="center"/>
      <protection locked="0"/>
    </xf>
    <xf numFmtId="0" fontId="11" fillId="6" borderId="0" xfId="2" applyFont="1" applyFill="1" applyAlignment="1" applyProtection="1">
      <alignment horizontal="center"/>
      <protection locked="0"/>
    </xf>
    <xf numFmtId="0" fontId="11" fillId="3" borderId="0" xfId="2" applyFont="1" applyFill="1" applyAlignment="1" applyProtection="1">
      <alignment horizontal="center"/>
      <protection locked="0"/>
    </xf>
    <xf numFmtId="164" fontId="6" fillId="2" borderId="0" xfId="2" applyNumberFormat="1" applyFont="1" applyFill="1"/>
    <xf numFmtId="3" fontId="17" fillId="0" borderId="1" xfId="0" applyNumberFormat="1" applyFont="1" applyBorder="1" applyAlignment="1" applyProtection="1">
      <alignment horizontal="center" wrapText="1"/>
      <protection locked="0"/>
    </xf>
    <xf numFmtId="164" fontId="17" fillId="8" borderId="13" xfId="0" applyNumberFormat="1" applyFont="1" applyFill="1" applyBorder="1" applyAlignment="1">
      <alignment horizontal="right" wrapText="1"/>
    </xf>
    <xf numFmtId="1" fontId="6" fillId="0" borderId="0" xfId="0" applyNumberFormat="1" applyFont="1"/>
    <xf numFmtId="164" fontId="6" fillId="9" borderId="10" xfId="0" applyNumberFormat="1" applyFont="1" applyFill="1" applyBorder="1"/>
    <xf numFmtId="164" fontId="6" fillId="9" borderId="14" xfId="0" applyNumberFormat="1" applyFont="1" applyFill="1" applyBorder="1"/>
    <xf numFmtId="1" fontId="6" fillId="9" borderId="14" xfId="0" applyNumberFormat="1" applyFont="1" applyFill="1" applyBorder="1"/>
    <xf numFmtId="0" fontId="18" fillId="3" borderId="0" xfId="0" applyFont="1" applyFill="1"/>
    <xf numFmtId="164" fontId="17" fillId="8" borderId="15" xfId="0" applyNumberFormat="1" applyFont="1" applyFill="1" applyBorder="1" applyAlignment="1">
      <alignment horizontal="right" wrapText="1"/>
    </xf>
    <xf numFmtId="164" fontId="6" fillId="7" borderId="0" xfId="2" applyNumberFormat="1" applyFont="1" applyFill="1"/>
    <xf numFmtId="0" fontId="11" fillId="7" borderId="0" xfId="2" applyFont="1" applyFill="1" applyAlignment="1" applyProtection="1">
      <alignment horizontal="center"/>
      <protection locked="0"/>
    </xf>
    <xf numFmtId="2" fontId="6" fillId="4" borderId="16" xfId="2" applyNumberFormat="1" applyFont="1" applyFill="1" applyBorder="1"/>
    <xf numFmtId="0" fontId="6" fillId="0" borderId="1" xfId="2" applyFont="1" applyBorder="1" applyProtection="1"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6" fillId="0" borderId="0" xfId="2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164" fontId="6" fillId="4" borderId="0" xfId="2" applyNumberFormat="1" applyFont="1" applyFill="1"/>
    <xf numFmtId="1" fontId="6" fillId="4" borderId="0" xfId="2" applyNumberFormat="1" applyFont="1" applyFill="1"/>
    <xf numFmtId="2" fontId="6" fillId="4" borderId="0" xfId="2" applyNumberFormat="1" applyFont="1" applyFill="1"/>
    <xf numFmtId="0" fontId="8" fillId="0" borderId="0" xfId="0" applyFont="1" applyAlignment="1">
      <alignment wrapText="1"/>
    </xf>
    <xf numFmtId="164" fontId="15" fillId="7" borderId="0" xfId="1" applyNumberFormat="1" applyFont="1" applyFill="1" applyBorder="1" applyAlignment="1">
      <alignment horizontal="right" wrapText="1"/>
    </xf>
    <xf numFmtId="164" fontId="15" fillId="0" borderId="0" xfId="1" applyNumberFormat="1" applyFont="1" applyFill="1" applyBorder="1" applyAlignment="1">
      <alignment horizontal="right" wrapText="1"/>
    </xf>
    <xf numFmtId="2" fontId="6" fillId="4" borderId="7" xfId="2" applyNumberFormat="1" applyFont="1" applyFill="1" applyBorder="1"/>
    <xf numFmtId="2" fontId="6" fillId="4" borderId="3" xfId="2" applyNumberFormat="1" applyFont="1" applyFill="1" applyBorder="1"/>
    <xf numFmtId="2" fontId="6" fillId="3" borderId="0" xfId="2" applyNumberFormat="1" applyFont="1" applyFill="1"/>
    <xf numFmtId="0" fontId="19" fillId="0" borderId="0" xfId="0" applyFont="1" applyAlignment="1">
      <alignment wrapText="1"/>
    </xf>
    <xf numFmtId="3" fontId="19" fillId="0" borderId="0" xfId="2" applyNumberFormat="1" applyFont="1" applyAlignment="1">
      <alignment horizontal="center" wrapText="1"/>
    </xf>
    <xf numFmtId="164" fontId="20" fillId="0" borderId="0" xfId="2" applyNumberFormat="1" applyFont="1" applyAlignment="1">
      <alignment horizontal="right"/>
    </xf>
    <xf numFmtId="166" fontId="15" fillId="0" borderId="7" xfId="1" applyNumberFormat="1" applyFont="1" applyFill="1" applyBorder="1" applyAlignment="1">
      <alignment horizontal="right" wrapText="1"/>
    </xf>
    <xf numFmtId="1" fontId="6" fillId="10" borderId="0" xfId="2" applyNumberFormat="1" applyFont="1" applyFill="1"/>
    <xf numFmtId="164" fontId="21" fillId="10" borderId="0" xfId="2" applyNumberFormat="1" applyFont="1" applyFill="1"/>
    <xf numFmtId="2" fontId="6" fillId="10" borderId="0" xfId="2" applyNumberFormat="1" applyFont="1" applyFill="1"/>
    <xf numFmtId="164" fontId="22" fillId="4" borderId="3" xfId="2" applyNumberFormat="1" applyFont="1" applyFill="1" applyBorder="1"/>
    <xf numFmtId="0" fontId="23" fillId="4" borderId="7" xfId="2" applyFont="1" applyFill="1" applyBorder="1"/>
    <xf numFmtId="0" fontId="24" fillId="0" borderId="0" xfId="0" applyFont="1" applyAlignment="1">
      <alignment wrapText="1"/>
    </xf>
    <xf numFmtId="167" fontId="15" fillId="0" borderId="7" xfId="1" applyNumberFormat="1" applyFont="1" applyFill="1" applyBorder="1" applyAlignment="1">
      <alignment horizontal="right" wrapText="1"/>
    </xf>
    <xf numFmtId="1" fontId="6" fillId="4" borderId="0" xfId="2" applyNumberFormat="1" applyFont="1" applyFill="1" applyAlignment="1">
      <alignment horizontal="right"/>
    </xf>
    <xf numFmtId="164" fontId="22" fillId="4" borderId="17" xfId="2" applyNumberFormat="1" applyFont="1" applyFill="1" applyBorder="1"/>
    <xf numFmtId="0" fontId="23" fillId="4" borderId="8" xfId="2" applyFont="1" applyFill="1" applyBorder="1"/>
    <xf numFmtId="9" fontId="24" fillId="0" borderId="0" xfId="0" applyNumberFormat="1" applyFont="1" applyAlignment="1">
      <alignment wrapText="1"/>
    </xf>
    <xf numFmtId="164" fontId="22" fillId="2" borderId="0" xfId="2" applyNumberFormat="1" applyFont="1" applyFill="1"/>
    <xf numFmtId="0" fontId="23" fillId="2" borderId="0" xfId="2" applyFont="1" applyFill="1"/>
    <xf numFmtId="1" fontId="25" fillId="4" borderId="0" xfId="2" applyNumberFormat="1" applyFont="1" applyFill="1" applyAlignment="1">
      <alignment horizontal="center"/>
    </xf>
    <xf numFmtId="1" fontId="3" fillId="4" borderId="0" xfId="2" applyNumberFormat="1" applyFont="1" applyFill="1" applyAlignment="1">
      <alignment horizontal="center"/>
    </xf>
    <xf numFmtId="0" fontId="19" fillId="7" borderId="0" xfId="0" applyFont="1" applyFill="1" applyAlignment="1">
      <alignment wrapText="1"/>
    </xf>
    <xf numFmtId="3" fontId="19" fillId="7" borderId="0" xfId="2" applyNumberFormat="1" applyFont="1" applyFill="1" applyAlignment="1">
      <alignment horizontal="center" wrapText="1"/>
    </xf>
    <xf numFmtId="164" fontId="19" fillId="7" borderId="0" xfId="1" applyNumberFormat="1" applyFont="1" applyFill="1" applyBorder="1" applyAlignment="1">
      <alignment horizontal="right" wrapText="1"/>
    </xf>
    <xf numFmtId="164" fontId="8" fillId="7" borderId="0" xfId="1" applyNumberFormat="1" applyFont="1" applyFill="1" applyBorder="1" applyAlignment="1">
      <alignment horizontal="right" wrapText="1"/>
    </xf>
    <xf numFmtId="164" fontId="26" fillId="7" borderId="0" xfId="2" applyNumberFormat="1" applyFont="1" applyFill="1" applyAlignment="1">
      <alignment horizontal="left"/>
    </xf>
    <xf numFmtId="3" fontId="15" fillId="7" borderId="0" xfId="2" applyNumberFormat="1" applyFont="1" applyFill="1" applyAlignment="1">
      <alignment horizontal="center" wrapText="1"/>
    </xf>
    <xf numFmtId="164" fontId="11" fillId="7" borderId="0" xfId="2" applyNumberFormat="1" applyFont="1" applyFill="1" applyAlignment="1">
      <alignment horizontal="right"/>
    </xf>
    <xf numFmtId="2" fontId="6" fillId="7" borderId="0" xfId="2" applyNumberFormat="1" applyFont="1" applyFill="1"/>
    <xf numFmtId="0" fontId="6" fillId="7" borderId="0" xfId="2" applyFont="1" applyFill="1"/>
    <xf numFmtId="0" fontId="8" fillId="7" borderId="0" xfId="0" applyFont="1" applyFill="1" applyAlignment="1">
      <alignment wrapText="1"/>
    </xf>
    <xf numFmtId="0" fontId="27" fillId="7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3" fontId="29" fillId="7" borderId="0" xfId="2" applyNumberFormat="1" applyFont="1" applyFill="1" applyAlignment="1">
      <alignment horizontal="center" wrapText="1"/>
    </xf>
    <xf numFmtId="164" fontId="21" fillId="7" borderId="0" xfId="2" applyNumberFormat="1" applyFont="1" applyFill="1" applyAlignment="1">
      <alignment horizontal="right"/>
    </xf>
    <xf numFmtId="164" fontId="29" fillId="7" borderId="0" xfId="1" applyNumberFormat="1" applyFont="1" applyFill="1" applyBorder="1" applyAlignment="1">
      <alignment horizontal="right" wrapText="1"/>
    </xf>
    <xf numFmtId="164" fontId="6" fillId="7" borderId="0" xfId="2" applyNumberFormat="1" applyFont="1" applyFill="1" applyAlignment="1">
      <alignment horizontal="center"/>
    </xf>
    <xf numFmtId="164" fontId="6" fillId="7" borderId="0" xfId="1" applyNumberFormat="1" applyFont="1" applyFill="1"/>
    <xf numFmtId="164" fontId="6" fillId="0" borderId="0" xfId="1" applyNumberFormat="1" applyFont="1"/>
    <xf numFmtId="2" fontId="6" fillId="0" borderId="0" xfId="2" applyNumberFormat="1" applyFont="1"/>
    <xf numFmtId="0" fontId="30" fillId="0" borderId="0" xfId="0" applyFont="1"/>
    <xf numFmtId="0" fontId="8" fillId="0" borderId="0" xfId="2" applyFont="1" applyProtection="1">
      <protection locked="0"/>
    </xf>
    <xf numFmtId="0" fontId="31" fillId="0" borderId="0" xfId="0" applyFont="1"/>
    <xf numFmtId="0" fontId="32" fillId="0" borderId="0" xfId="0" applyFont="1"/>
    <xf numFmtId="0" fontId="8" fillId="0" borderId="1" xfId="2" applyFont="1" applyBorder="1" applyProtection="1">
      <protection locked="0"/>
    </xf>
    <xf numFmtId="0" fontId="17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164" fontId="36" fillId="6" borderId="1" xfId="2" applyNumberFormat="1" applyFont="1" applyFill="1" applyBorder="1" applyAlignment="1">
      <alignment horizontal="center"/>
    </xf>
    <xf numFmtId="0" fontId="27" fillId="6" borderId="9" xfId="2" applyFont="1" applyFill="1" applyBorder="1" applyAlignment="1" applyProtection="1">
      <alignment horizontal="center"/>
      <protection locked="0"/>
    </xf>
    <xf numFmtId="0" fontId="37" fillId="0" borderId="1" xfId="0" applyFont="1" applyBorder="1" applyAlignment="1" applyProtection="1">
      <alignment wrapText="1"/>
      <protection locked="0"/>
    </xf>
    <xf numFmtId="0" fontId="38" fillId="6" borderId="9" xfId="2" applyFont="1" applyFill="1" applyBorder="1" applyAlignment="1" applyProtection="1">
      <alignment horizontal="center"/>
      <protection locked="0"/>
    </xf>
    <xf numFmtId="3" fontId="15" fillId="0" borderId="0" xfId="2" applyNumberFormat="1" applyFont="1" applyAlignment="1" applyProtection="1">
      <alignment horizontal="center" wrapText="1"/>
      <protection locked="0"/>
    </xf>
    <xf numFmtId="164" fontId="39" fillId="6" borderId="1" xfId="2" applyNumberFormat="1" applyFont="1" applyFill="1" applyBorder="1" applyAlignment="1">
      <alignment horizontal="center"/>
    </xf>
    <xf numFmtId="164" fontId="39" fillId="6" borderId="9" xfId="2" applyNumberFormat="1" applyFont="1" applyFill="1" applyBorder="1" applyAlignment="1">
      <alignment horizontal="center"/>
    </xf>
    <xf numFmtId="1" fontId="25" fillId="4" borderId="3" xfId="2" applyNumberFormat="1" applyFont="1" applyFill="1" applyBorder="1" applyAlignment="1">
      <alignment horizontal="center"/>
    </xf>
    <xf numFmtId="1" fontId="25" fillId="4" borderId="4" xfId="2" applyNumberFormat="1" applyFont="1" applyFill="1" applyBorder="1" applyAlignment="1">
      <alignment horizontal="center"/>
    </xf>
    <xf numFmtId="164" fontId="3" fillId="2" borderId="0" xfId="2" applyNumberFormat="1" applyFont="1" applyFill="1" applyAlignment="1">
      <alignment horizontal="center"/>
    </xf>
    <xf numFmtId="164" fontId="9" fillId="2" borderId="3" xfId="2" applyNumberFormat="1" applyFont="1" applyFill="1" applyBorder="1" applyAlignment="1">
      <alignment horizontal="center"/>
    </xf>
    <xf numFmtId="164" fontId="9" fillId="2" borderId="4" xfId="2" applyNumberFormat="1" applyFont="1" applyFill="1" applyBorder="1" applyAlignment="1">
      <alignment horizontal="center"/>
    </xf>
    <xf numFmtId="1" fontId="3" fillId="2" borderId="0" xfId="2" applyNumberFormat="1" applyFont="1" applyFill="1" applyAlignment="1">
      <alignment horizontal="center"/>
    </xf>
    <xf numFmtId="164" fontId="5" fillId="0" borderId="0" xfId="2" applyNumberFormat="1" applyFont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164" fontId="10" fillId="0" borderId="5" xfId="2" applyNumberFormat="1" applyFont="1" applyBorder="1" applyAlignment="1">
      <alignment horizontal="center"/>
    </xf>
    <xf numFmtId="1" fontId="11" fillId="4" borderId="3" xfId="2" applyNumberFormat="1" applyFont="1" applyFill="1" applyBorder="1" applyAlignment="1">
      <alignment horizontal="center"/>
    </xf>
    <xf numFmtId="1" fontId="11" fillId="4" borderId="6" xfId="2" applyNumberFormat="1" applyFont="1" applyFill="1" applyBorder="1" applyAlignment="1">
      <alignment horizontal="center"/>
    </xf>
    <xf numFmtId="1" fontId="11" fillId="4" borderId="4" xfId="2" applyNumberFormat="1" applyFont="1" applyFill="1" applyBorder="1" applyAlignment="1">
      <alignment horizontal="center"/>
    </xf>
    <xf numFmtId="49" fontId="11" fillId="4" borderId="3" xfId="2" applyNumberFormat="1" applyFont="1" applyFill="1" applyBorder="1" applyAlignment="1">
      <alignment horizontal="center"/>
    </xf>
    <xf numFmtId="49" fontId="11" fillId="4" borderId="6" xfId="2" applyNumberFormat="1" applyFont="1" applyFill="1" applyBorder="1" applyAlignment="1">
      <alignment horizontal="center"/>
    </xf>
    <xf numFmtId="49" fontId="11" fillId="4" borderId="4" xfId="2" applyNumberFormat="1" applyFont="1" applyFill="1" applyBorder="1" applyAlignment="1">
      <alignment horizontal="center"/>
    </xf>
  </cellXfs>
  <cellStyles count="4">
    <cellStyle name="0,0_x000d__x000a_NA_x000d__x000a_" xfId="2" xr:uid="{767C9017-FE6D-8048-A44A-4EC30B3411B7}"/>
    <cellStyle name="Currency" xfId="1" builtinId="4"/>
    <cellStyle name="Normal" xfId="0" builtinId="0"/>
    <cellStyle name="Style 1" xfId="3" xr:uid="{09E7E682-7167-7A49-B99E-02E9A8126D8D}"/>
  </cellStyles>
  <dxfs count="37"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  <dxf>
      <numFmt numFmtId="168" formatCode="&quot;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3996-0B9C-8446-BD5F-F0D9CEE0EF97}">
  <dimension ref="A1:T154"/>
  <sheetViews>
    <sheetView tabSelected="1" topLeftCell="C120" zoomScale="150" workbookViewId="0">
      <selection activeCell="E22" sqref="E22"/>
    </sheetView>
  </sheetViews>
  <sheetFormatPr baseColWidth="10" defaultColWidth="9.1640625" defaultRowHeight="14"/>
  <cols>
    <col min="1" max="1" width="19.83203125" style="7" hidden="1" customWidth="1"/>
    <col min="2" max="2" width="13" style="7" hidden="1" customWidth="1"/>
    <col min="3" max="3" width="21.6640625" style="7" customWidth="1"/>
    <col min="4" max="4" width="19.6640625" style="7" bestFit="1" customWidth="1"/>
    <col min="5" max="5" width="57.6640625" style="7" customWidth="1"/>
    <col min="6" max="6" width="4.6640625" style="2" bestFit="1" customWidth="1"/>
    <col min="7" max="7" width="9.33203125" style="105" bestFit="1" customWidth="1"/>
    <col min="8" max="8" width="14.1640625" style="105" customWidth="1"/>
    <col min="9" max="9" width="5.6640625" style="5" bestFit="1" customWidth="1"/>
    <col min="10" max="11" width="9.5" style="5" customWidth="1"/>
    <col min="12" max="13" width="9.1640625" style="5"/>
    <col min="14" max="14" width="9.1640625" style="106"/>
    <col min="15" max="15" width="11.1640625" style="106" customWidth="1"/>
    <col min="16" max="16" width="11.1640625" style="7" bestFit="1" customWidth="1"/>
    <col min="17" max="17" width="9.83203125" style="7" bestFit="1" customWidth="1"/>
    <col min="18" max="16384" width="9.1640625" style="7"/>
  </cols>
  <sheetData>
    <row r="1" spans="1:18" ht="20" thickBot="1">
      <c r="A1" s="128" t="s">
        <v>0</v>
      </c>
      <c r="B1" s="128"/>
      <c r="C1" s="1"/>
      <c r="D1" s="129" t="s">
        <v>1</v>
      </c>
      <c r="E1" s="129"/>
      <c r="G1" s="3" t="s">
        <v>2</v>
      </c>
      <c r="H1" s="4">
        <f ca="1">TODAY()</f>
        <v>46066</v>
      </c>
      <c r="J1" s="130" t="s">
        <v>0</v>
      </c>
      <c r="K1" s="130"/>
      <c r="L1" s="130"/>
      <c r="M1" s="130"/>
      <c r="N1" s="130"/>
      <c r="O1" s="130"/>
      <c r="P1" s="130"/>
      <c r="Q1" s="6"/>
      <c r="R1" s="6"/>
    </row>
    <row r="2" spans="1:18" ht="19.5" customHeight="1" thickBot="1">
      <c r="A2" s="126" t="s">
        <v>3</v>
      </c>
      <c r="B2" s="127"/>
      <c r="C2" s="1"/>
      <c r="D2" s="131" t="s">
        <v>4</v>
      </c>
      <c r="E2" s="131"/>
      <c r="G2" s="3" t="s">
        <v>5</v>
      </c>
      <c r="H2" s="4">
        <f ca="1">H1+7</f>
        <v>46073</v>
      </c>
      <c r="J2" s="132" t="s">
        <v>6</v>
      </c>
      <c r="K2" s="133"/>
      <c r="L2" s="134"/>
      <c r="M2" s="135" t="s">
        <v>7</v>
      </c>
      <c r="N2" s="136"/>
      <c r="O2" s="136"/>
      <c r="P2" s="137"/>
      <c r="Q2" s="6"/>
      <c r="R2" s="6"/>
    </row>
    <row r="3" spans="1:18" ht="15" thickBot="1">
      <c r="A3" s="8" t="s">
        <v>8</v>
      </c>
      <c r="B3" s="8" t="s">
        <v>9</v>
      </c>
      <c r="C3" s="1"/>
      <c r="D3" s="9" t="s">
        <v>9</v>
      </c>
      <c r="E3" s="9" t="s">
        <v>10</v>
      </c>
      <c r="F3" s="9" t="s">
        <v>11</v>
      </c>
      <c r="G3" s="10" t="s">
        <v>12</v>
      </c>
      <c r="H3" s="10" t="s">
        <v>13</v>
      </c>
      <c r="J3" s="11" t="s">
        <v>14</v>
      </c>
      <c r="K3" s="11" t="s">
        <v>15</v>
      </c>
      <c r="L3" s="11" t="s">
        <v>16</v>
      </c>
      <c r="M3" s="12" t="s">
        <v>17</v>
      </c>
      <c r="N3" s="13" t="s">
        <v>18</v>
      </c>
      <c r="O3" s="14" t="s">
        <v>19</v>
      </c>
      <c r="P3" s="14" t="s">
        <v>20</v>
      </c>
      <c r="Q3" s="6"/>
      <c r="R3" s="6"/>
    </row>
    <row r="4" spans="1:18" ht="19">
      <c r="A4" s="15"/>
      <c r="B4" s="15"/>
      <c r="C4" s="1"/>
      <c r="D4" s="16"/>
      <c r="E4" s="122" t="s">
        <v>21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6"/>
      <c r="R4" s="6"/>
    </row>
    <row r="5" spans="1:18" ht="16">
      <c r="A5" s="18"/>
      <c r="B5" s="18"/>
      <c r="C5" s="19"/>
      <c r="D5" s="115" t="s">
        <v>22</v>
      </c>
      <c r="E5" s="115" t="s">
        <v>23</v>
      </c>
      <c r="F5" s="20">
        <v>0</v>
      </c>
      <c r="G5" s="21">
        <v>14839</v>
      </c>
      <c r="H5" s="22">
        <f t="shared" ref="H5:H39" si="0">F5*G5</f>
        <v>0</v>
      </c>
      <c r="J5" s="23"/>
      <c r="K5" s="23"/>
      <c r="L5" s="23"/>
      <c r="M5" s="24">
        <v>14839</v>
      </c>
      <c r="N5" s="25">
        <f>SUM(M5*F5)</f>
        <v>0</v>
      </c>
      <c r="O5" s="26">
        <v>0.35</v>
      </c>
      <c r="P5" s="27">
        <f>SUM(N5*O5)</f>
        <v>0</v>
      </c>
      <c r="Q5" s="28"/>
      <c r="R5" s="29"/>
    </row>
    <row r="6" spans="1:18" ht="16">
      <c r="A6" s="18" t="s">
        <v>24</v>
      </c>
      <c r="B6" s="18" t="s">
        <v>25</v>
      </c>
      <c r="C6" s="19"/>
      <c r="D6" s="115" t="s">
        <v>26</v>
      </c>
      <c r="E6" s="115" t="s">
        <v>27</v>
      </c>
      <c r="F6" s="20">
        <v>0</v>
      </c>
      <c r="G6" s="21">
        <v>16049</v>
      </c>
      <c r="H6" s="22">
        <f t="shared" si="0"/>
        <v>0</v>
      </c>
      <c r="J6" s="23"/>
      <c r="K6" s="23"/>
      <c r="L6" s="23"/>
      <c r="M6" s="25">
        <v>16049</v>
      </c>
      <c r="N6" s="25">
        <f>SUM(M6*F6)</f>
        <v>0</v>
      </c>
      <c r="O6" s="26">
        <v>0.35</v>
      </c>
      <c r="P6" s="27">
        <f>SUM(N6*O6)</f>
        <v>0</v>
      </c>
      <c r="Q6" s="28"/>
      <c r="R6" s="29"/>
    </row>
    <row r="7" spans="1:18" ht="16">
      <c r="A7" s="30" t="s">
        <v>24</v>
      </c>
      <c r="B7" s="30" t="s">
        <v>28</v>
      </c>
      <c r="C7" s="1"/>
      <c r="D7" s="115" t="s">
        <v>29</v>
      </c>
      <c r="E7" s="115" t="s">
        <v>30</v>
      </c>
      <c r="F7" s="20">
        <v>0</v>
      </c>
      <c r="G7" s="21">
        <v>24079</v>
      </c>
      <c r="H7" s="22">
        <f t="shared" si="0"/>
        <v>0</v>
      </c>
      <c r="J7" s="23"/>
      <c r="K7" s="23"/>
      <c r="L7" s="23"/>
      <c r="M7" s="25">
        <v>24079</v>
      </c>
      <c r="N7" s="25">
        <f t="shared" ref="N7:N32" si="1">SUM(M7*F7)</f>
        <v>0</v>
      </c>
      <c r="O7" s="26">
        <v>0.35</v>
      </c>
      <c r="P7" s="27">
        <f>SUM(N7*O7)</f>
        <v>0</v>
      </c>
      <c r="Q7" s="28"/>
      <c r="R7" s="29"/>
    </row>
    <row r="8" spans="1:18" ht="16">
      <c r="A8" s="30" t="s">
        <v>31</v>
      </c>
      <c r="B8" s="30" t="s">
        <v>32</v>
      </c>
      <c r="C8" s="1"/>
      <c r="D8" s="115" t="s">
        <v>33</v>
      </c>
      <c r="E8" s="115" t="s">
        <v>34</v>
      </c>
      <c r="F8" s="20">
        <v>0</v>
      </c>
      <c r="G8" s="21">
        <v>30789</v>
      </c>
      <c r="H8" s="22">
        <f t="shared" si="0"/>
        <v>0</v>
      </c>
      <c r="J8" s="23"/>
      <c r="K8" s="23"/>
      <c r="L8" s="23"/>
      <c r="M8" s="25">
        <v>30789</v>
      </c>
      <c r="N8" s="25">
        <f t="shared" si="1"/>
        <v>0</v>
      </c>
      <c r="O8" s="26">
        <v>0.35</v>
      </c>
      <c r="P8" s="27">
        <f>SUM(N8*O8)</f>
        <v>0</v>
      </c>
      <c r="Q8" s="28"/>
      <c r="R8" s="29"/>
    </row>
    <row r="9" spans="1:18" ht="16">
      <c r="A9" s="30" t="s">
        <v>31</v>
      </c>
      <c r="B9" s="30" t="s">
        <v>32</v>
      </c>
      <c r="C9" s="1"/>
      <c r="D9" s="115" t="s">
        <v>35</v>
      </c>
      <c r="E9" s="115" t="s">
        <v>36</v>
      </c>
      <c r="F9" s="31">
        <v>0</v>
      </c>
      <c r="G9" s="32">
        <v>33319</v>
      </c>
      <c r="H9" s="33">
        <f t="shared" si="0"/>
        <v>0</v>
      </c>
      <c r="J9" s="34"/>
      <c r="K9" s="34"/>
      <c r="L9" s="34"/>
      <c r="M9" s="35">
        <v>33319</v>
      </c>
      <c r="N9" s="35">
        <f t="shared" si="1"/>
        <v>0</v>
      </c>
      <c r="O9" s="26">
        <v>0.35</v>
      </c>
      <c r="P9" s="27">
        <f>SUM(N9*O9)</f>
        <v>0</v>
      </c>
      <c r="Q9" s="28"/>
      <c r="R9" s="29"/>
    </row>
    <row r="10" spans="1:18" ht="19">
      <c r="A10" s="15"/>
      <c r="B10" s="15"/>
      <c r="C10" s="1"/>
      <c r="D10" s="116"/>
      <c r="E10" s="121" t="s">
        <v>37</v>
      </c>
      <c r="F10" s="36"/>
      <c r="G10" s="36"/>
      <c r="H10" s="36"/>
      <c r="I10" s="36"/>
      <c r="J10" s="36"/>
      <c r="K10" s="36"/>
      <c r="L10" s="36"/>
      <c r="M10" s="36"/>
      <c r="N10" s="36"/>
      <c r="O10" s="26">
        <v>0.35</v>
      </c>
      <c r="P10" s="36"/>
      <c r="Q10" s="6"/>
      <c r="R10" s="6"/>
    </row>
    <row r="11" spans="1:18" ht="12.75" customHeight="1">
      <c r="A11" s="30" t="s">
        <v>38</v>
      </c>
      <c r="B11" s="30" t="s">
        <v>39</v>
      </c>
      <c r="C11" s="1"/>
      <c r="D11" s="115" t="s">
        <v>40</v>
      </c>
      <c r="E11" s="115" t="s">
        <v>41</v>
      </c>
      <c r="F11" s="37">
        <v>0</v>
      </c>
      <c r="G11" s="38">
        <v>36949</v>
      </c>
      <c r="H11" s="39">
        <f t="shared" si="0"/>
        <v>0</v>
      </c>
      <c r="J11" s="23"/>
      <c r="K11" s="23"/>
      <c r="L11" s="23"/>
      <c r="M11" s="25">
        <v>36949</v>
      </c>
      <c r="N11" s="25">
        <f t="shared" si="1"/>
        <v>0</v>
      </c>
      <c r="O11" s="26">
        <v>0.35</v>
      </c>
      <c r="P11" s="27">
        <f t="shared" ref="P11:P18" si="2">SUM(N11*O11)</f>
        <v>0</v>
      </c>
      <c r="Q11" s="28"/>
      <c r="R11" s="29"/>
    </row>
    <row r="12" spans="1:18" ht="12.75" customHeight="1">
      <c r="A12" s="30"/>
      <c r="B12" s="30"/>
      <c r="C12" s="1"/>
      <c r="D12" s="115" t="s">
        <v>209</v>
      </c>
      <c r="E12" s="115" t="s">
        <v>208</v>
      </c>
      <c r="F12" s="37">
        <v>0</v>
      </c>
      <c r="G12" s="38">
        <v>36289</v>
      </c>
      <c r="H12" s="39">
        <f t="shared" si="0"/>
        <v>0</v>
      </c>
      <c r="J12" s="23"/>
      <c r="K12" s="23"/>
      <c r="L12" s="23"/>
      <c r="M12" s="25">
        <v>36289</v>
      </c>
      <c r="N12" s="25">
        <f t="shared" si="1"/>
        <v>0</v>
      </c>
      <c r="O12" s="26">
        <v>0.35</v>
      </c>
      <c r="P12" s="27">
        <f t="shared" si="2"/>
        <v>0</v>
      </c>
      <c r="Q12" s="28"/>
      <c r="R12" s="29"/>
    </row>
    <row r="13" spans="1:18" ht="12.75" customHeight="1">
      <c r="A13" s="30" t="s">
        <v>42</v>
      </c>
      <c r="B13" s="30" t="s">
        <v>43</v>
      </c>
      <c r="C13" s="1"/>
      <c r="D13" s="115" t="s">
        <v>44</v>
      </c>
      <c r="E13" s="115" t="s">
        <v>45</v>
      </c>
      <c r="F13" s="20">
        <v>0</v>
      </c>
      <c r="G13" s="21">
        <v>42119</v>
      </c>
      <c r="H13" s="22">
        <f t="shared" si="0"/>
        <v>0</v>
      </c>
      <c r="J13" s="23"/>
      <c r="K13" s="23"/>
      <c r="L13" s="23"/>
      <c r="M13" s="25">
        <v>42119</v>
      </c>
      <c r="N13" s="25">
        <f t="shared" si="1"/>
        <v>0</v>
      </c>
      <c r="O13" s="26">
        <v>0.35</v>
      </c>
      <c r="P13" s="27">
        <f t="shared" si="2"/>
        <v>0</v>
      </c>
      <c r="Q13" s="28"/>
      <c r="R13" s="29"/>
    </row>
    <row r="14" spans="1:18" ht="12.75" customHeight="1">
      <c r="A14" s="30" t="s">
        <v>42</v>
      </c>
      <c r="B14" s="30" t="s">
        <v>43</v>
      </c>
      <c r="C14" s="1"/>
      <c r="D14" s="115" t="s">
        <v>46</v>
      </c>
      <c r="E14" s="115" t="s">
        <v>47</v>
      </c>
      <c r="F14" s="20">
        <v>0</v>
      </c>
      <c r="G14" s="21">
        <v>53119</v>
      </c>
      <c r="H14" s="22">
        <f t="shared" si="0"/>
        <v>0</v>
      </c>
      <c r="J14" s="23"/>
      <c r="K14" s="23"/>
      <c r="L14" s="23"/>
      <c r="M14" s="25">
        <v>53119</v>
      </c>
      <c r="N14" s="25">
        <f t="shared" si="1"/>
        <v>0</v>
      </c>
      <c r="O14" s="26">
        <v>0.35</v>
      </c>
      <c r="P14" s="27">
        <f t="shared" si="2"/>
        <v>0</v>
      </c>
      <c r="Q14" s="28"/>
      <c r="R14" s="29"/>
    </row>
    <row r="15" spans="1:18" ht="12.75" customHeight="1">
      <c r="A15" s="30" t="s">
        <v>42</v>
      </c>
      <c r="B15" s="30" t="s">
        <v>48</v>
      </c>
      <c r="C15" s="1"/>
      <c r="D15" s="115" t="s">
        <v>49</v>
      </c>
      <c r="E15" s="115" t="s">
        <v>50</v>
      </c>
      <c r="F15" s="20">
        <v>0</v>
      </c>
      <c r="G15" s="21">
        <v>40139</v>
      </c>
      <c r="H15" s="21">
        <f t="shared" si="0"/>
        <v>0</v>
      </c>
      <c r="J15" s="23"/>
      <c r="K15" s="23"/>
      <c r="L15" s="23"/>
      <c r="M15" s="25">
        <v>40139</v>
      </c>
      <c r="N15" s="25">
        <f t="shared" si="1"/>
        <v>0</v>
      </c>
      <c r="O15" s="26">
        <v>0.35</v>
      </c>
      <c r="P15" s="27">
        <f t="shared" si="2"/>
        <v>0</v>
      </c>
      <c r="Q15" s="28"/>
      <c r="R15" s="29"/>
    </row>
    <row r="16" spans="1:18" ht="12.75" customHeight="1">
      <c r="A16" s="30" t="s">
        <v>51</v>
      </c>
      <c r="B16" s="30" t="s">
        <v>52</v>
      </c>
      <c r="C16" s="1"/>
      <c r="D16" s="115" t="s">
        <v>53</v>
      </c>
      <c r="E16" s="115" t="s">
        <v>54</v>
      </c>
      <c r="F16" s="20">
        <v>2</v>
      </c>
      <c r="G16" s="21">
        <v>59939</v>
      </c>
      <c r="H16" s="21">
        <f t="shared" si="0"/>
        <v>119878</v>
      </c>
      <c r="I16" s="40"/>
      <c r="J16" s="23"/>
      <c r="K16" s="23"/>
      <c r="L16" s="23"/>
      <c r="M16" s="25">
        <v>59939</v>
      </c>
      <c r="N16" s="25">
        <f t="shared" si="1"/>
        <v>119878</v>
      </c>
      <c r="O16" s="26">
        <v>0.35</v>
      </c>
      <c r="P16" s="27">
        <f t="shared" si="2"/>
        <v>41957.299999999996</v>
      </c>
      <c r="Q16" s="28"/>
      <c r="R16" s="29"/>
    </row>
    <row r="17" spans="1:18" ht="16">
      <c r="A17" s="30" t="s">
        <v>55</v>
      </c>
      <c r="B17" s="30" t="s">
        <v>56</v>
      </c>
      <c r="C17" s="1"/>
      <c r="D17" s="115" t="s">
        <v>57</v>
      </c>
      <c r="E17" s="115" t="s">
        <v>58</v>
      </c>
      <c r="F17" s="20">
        <v>0</v>
      </c>
      <c r="G17" s="21">
        <v>83809</v>
      </c>
      <c r="H17" s="21">
        <f t="shared" si="0"/>
        <v>0</v>
      </c>
      <c r="J17" s="23"/>
      <c r="K17" s="23"/>
      <c r="L17" s="23"/>
      <c r="M17" s="25">
        <v>83809</v>
      </c>
      <c r="N17" s="25">
        <f t="shared" si="1"/>
        <v>0</v>
      </c>
      <c r="O17" s="26">
        <v>0.35</v>
      </c>
      <c r="P17" s="27">
        <f t="shared" si="2"/>
        <v>0</v>
      </c>
      <c r="Q17" s="28"/>
      <c r="R17" s="29"/>
    </row>
    <row r="18" spans="1:18">
      <c r="A18" s="30" t="s">
        <v>59</v>
      </c>
      <c r="B18" s="30" t="s">
        <v>60</v>
      </c>
      <c r="C18" s="1"/>
      <c r="D18" s="115" t="s">
        <v>61</v>
      </c>
      <c r="E18" s="115" t="s">
        <v>62</v>
      </c>
      <c r="F18" s="20">
        <v>0</v>
      </c>
      <c r="G18" s="21">
        <v>129459</v>
      </c>
      <c r="H18" s="22">
        <f t="shared" si="0"/>
        <v>0</v>
      </c>
      <c r="J18" s="23"/>
      <c r="K18" s="23"/>
      <c r="L18" s="23"/>
      <c r="M18" s="25">
        <v>129459</v>
      </c>
      <c r="N18" s="25">
        <f t="shared" si="1"/>
        <v>0</v>
      </c>
      <c r="O18" s="26">
        <v>0.35</v>
      </c>
      <c r="P18" s="27">
        <f t="shared" si="2"/>
        <v>0</v>
      </c>
      <c r="Q18" s="28"/>
      <c r="R18" s="6"/>
    </row>
    <row r="19" spans="1:18" ht="16" customHeight="1">
      <c r="A19" s="30"/>
      <c r="B19" s="30"/>
      <c r="C19" s="1"/>
      <c r="D19" s="117"/>
      <c r="E19" s="119" t="s">
        <v>63</v>
      </c>
      <c r="F19" s="42"/>
      <c r="G19" s="42"/>
      <c r="H19" s="42"/>
      <c r="I19" s="42"/>
      <c r="J19" s="42"/>
      <c r="K19" s="42"/>
      <c r="L19" s="42"/>
      <c r="M19" s="42"/>
      <c r="N19" s="42"/>
      <c r="O19" s="26">
        <v>0.35</v>
      </c>
      <c r="P19" s="42"/>
      <c r="Q19" s="43"/>
      <c r="R19" s="29"/>
    </row>
    <row r="20" spans="1:18" ht="16">
      <c r="A20" s="30" t="s">
        <v>64</v>
      </c>
      <c r="B20" s="30" t="s">
        <v>65</v>
      </c>
      <c r="C20" s="1"/>
      <c r="D20" s="115" t="s">
        <v>66</v>
      </c>
      <c r="E20" s="115" t="s">
        <v>67</v>
      </c>
      <c r="F20" s="20">
        <v>0</v>
      </c>
      <c r="G20" s="21">
        <v>13990</v>
      </c>
      <c r="H20" s="22">
        <f t="shared" si="0"/>
        <v>0</v>
      </c>
      <c r="J20" s="23"/>
      <c r="K20" s="23"/>
      <c r="L20" s="23"/>
      <c r="M20" s="25">
        <v>13990</v>
      </c>
      <c r="N20" s="25">
        <f t="shared" si="1"/>
        <v>0</v>
      </c>
      <c r="O20" s="26">
        <v>0.35</v>
      </c>
      <c r="P20" s="27">
        <f>SUM(N20*O20)</f>
        <v>0</v>
      </c>
      <c r="Q20" s="28"/>
      <c r="R20" s="29"/>
    </row>
    <row r="21" spans="1:18" ht="16">
      <c r="A21" s="30" t="s">
        <v>64</v>
      </c>
      <c r="B21" s="30" t="s">
        <v>68</v>
      </c>
      <c r="C21" s="1"/>
      <c r="D21" s="115" t="s">
        <v>69</v>
      </c>
      <c r="E21" s="115" t="s">
        <v>70</v>
      </c>
      <c r="F21" s="20">
        <v>0</v>
      </c>
      <c r="G21" s="21">
        <v>21290</v>
      </c>
      <c r="H21" s="22">
        <f t="shared" si="0"/>
        <v>0</v>
      </c>
      <c r="J21" s="23"/>
      <c r="K21" s="23"/>
      <c r="L21" s="23"/>
      <c r="M21" s="25">
        <v>21290</v>
      </c>
      <c r="N21" s="25">
        <f t="shared" si="1"/>
        <v>0</v>
      </c>
      <c r="O21" s="26">
        <v>0.35</v>
      </c>
      <c r="P21" s="27">
        <f>SUM(N21*O21)</f>
        <v>0</v>
      </c>
      <c r="Q21" s="28"/>
      <c r="R21" s="29"/>
    </row>
    <row r="22" spans="1:18" ht="16">
      <c r="A22" s="30" t="s">
        <v>71</v>
      </c>
      <c r="B22" s="30" t="s">
        <v>15</v>
      </c>
      <c r="C22" s="1"/>
      <c r="D22" s="115" t="s">
        <v>72</v>
      </c>
      <c r="E22" s="115" t="s">
        <v>73</v>
      </c>
      <c r="F22" s="20">
        <v>0</v>
      </c>
      <c r="G22" s="21">
        <v>26990</v>
      </c>
      <c r="H22" s="22">
        <f t="shared" si="0"/>
        <v>0</v>
      </c>
      <c r="J22" s="23"/>
      <c r="K22" s="23"/>
      <c r="L22" s="23"/>
      <c r="M22" s="25">
        <v>26990</v>
      </c>
      <c r="N22" s="25">
        <f t="shared" si="1"/>
        <v>0</v>
      </c>
      <c r="O22" s="26">
        <v>0.35</v>
      </c>
      <c r="P22" s="27">
        <f>SUM(N22*O22)</f>
        <v>0</v>
      </c>
      <c r="Q22" s="28"/>
      <c r="R22" s="29"/>
    </row>
    <row r="23" spans="1:18" ht="19">
      <c r="A23" s="30" t="s">
        <v>74</v>
      </c>
      <c r="B23" s="30"/>
      <c r="C23" s="1"/>
      <c r="D23" s="117"/>
      <c r="E23" s="119" t="s">
        <v>75</v>
      </c>
      <c r="F23" s="42"/>
      <c r="G23" s="42"/>
      <c r="H23" s="42"/>
      <c r="I23" s="42"/>
      <c r="J23" s="42"/>
      <c r="K23" s="42"/>
      <c r="L23" s="42"/>
      <c r="M23" s="42"/>
      <c r="N23" s="42"/>
      <c r="O23" s="26">
        <v>0.35</v>
      </c>
      <c r="P23" s="42"/>
      <c r="Q23" s="43"/>
      <c r="R23" s="43"/>
    </row>
    <row r="24" spans="1:18" ht="16">
      <c r="A24" s="44"/>
      <c r="B24" s="44"/>
      <c r="C24" s="1"/>
      <c r="D24" s="115" t="s">
        <v>76</v>
      </c>
      <c r="E24" s="115" t="s">
        <v>77</v>
      </c>
      <c r="F24" s="20">
        <v>12</v>
      </c>
      <c r="G24" s="21">
        <v>16049</v>
      </c>
      <c r="H24" s="22">
        <f t="shared" si="0"/>
        <v>192588</v>
      </c>
      <c r="J24" s="23"/>
      <c r="K24" s="23"/>
      <c r="L24" s="23"/>
      <c r="M24" s="25">
        <v>16049</v>
      </c>
      <c r="N24" s="25">
        <f t="shared" si="1"/>
        <v>192588</v>
      </c>
      <c r="O24" s="26">
        <v>0.35</v>
      </c>
      <c r="P24" s="27">
        <f t="shared" ref="P24:P32" si="3">SUM(N24*O24)</f>
        <v>67405.8</v>
      </c>
      <c r="Q24" s="28"/>
      <c r="R24" s="29"/>
    </row>
    <row r="25" spans="1:18" ht="16">
      <c r="A25" s="30" t="s">
        <v>59</v>
      </c>
      <c r="B25" s="30" t="s">
        <v>78</v>
      </c>
      <c r="C25" s="1"/>
      <c r="D25" s="115" t="s">
        <v>79</v>
      </c>
      <c r="E25" s="115" t="s">
        <v>80</v>
      </c>
      <c r="F25" s="20">
        <v>1</v>
      </c>
      <c r="G25" s="21">
        <v>5489</v>
      </c>
      <c r="H25" s="22">
        <f t="shared" si="0"/>
        <v>5489</v>
      </c>
      <c r="J25" s="23"/>
      <c r="K25" s="23"/>
      <c r="L25" s="23"/>
      <c r="M25" s="25">
        <v>5489</v>
      </c>
      <c r="N25" s="25">
        <f t="shared" si="1"/>
        <v>5489</v>
      </c>
      <c r="O25" s="26">
        <v>0.35</v>
      </c>
      <c r="P25" s="27">
        <f t="shared" si="3"/>
        <v>1921.1499999999999</v>
      </c>
      <c r="Q25" s="28"/>
      <c r="R25" s="29"/>
    </row>
    <row r="26" spans="1:18" ht="16">
      <c r="A26" s="30" t="s">
        <v>59</v>
      </c>
      <c r="B26" s="30" t="s">
        <v>81</v>
      </c>
      <c r="C26" s="1"/>
      <c r="D26" s="115" t="s">
        <v>82</v>
      </c>
      <c r="E26" s="115" t="s">
        <v>83</v>
      </c>
      <c r="F26" s="20">
        <v>2</v>
      </c>
      <c r="G26" s="21">
        <v>12309</v>
      </c>
      <c r="H26" s="22">
        <f t="shared" si="0"/>
        <v>24618</v>
      </c>
      <c r="J26" s="23"/>
      <c r="K26" s="23"/>
      <c r="L26" s="23"/>
      <c r="M26" s="25">
        <v>12309</v>
      </c>
      <c r="N26" s="25">
        <f t="shared" si="1"/>
        <v>24618</v>
      </c>
      <c r="O26" s="26">
        <v>0.35</v>
      </c>
      <c r="P26" s="27">
        <f t="shared" si="3"/>
        <v>8616.2999999999993</v>
      </c>
      <c r="Q26" s="28"/>
      <c r="R26" s="29"/>
    </row>
    <row r="27" spans="1:18" ht="16">
      <c r="A27" s="30" t="s">
        <v>59</v>
      </c>
      <c r="B27" s="30" t="s">
        <v>84</v>
      </c>
      <c r="C27" s="1"/>
      <c r="D27" s="115" t="s">
        <v>85</v>
      </c>
      <c r="E27" s="115" t="s">
        <v>86</v>
      </c>
      <c r="F27" s="20">
        <v>0</v>
      </c>
      <c r="G27" s="21">
        <v>22319</v>
      </c>
      <c r="H27" s="22">
        <f t="shared" si="0"/>
        <v>0</v>
      </c>
      <c r="J27" s="23"/>
      <c r="K27" s="23"/>
      <c r="L27" s="23"/>
      <c r="M27" s="25">
        <v>22319</v>
      </c>
      <c r="N27" s="25">
        <f t="shared" si="1"/>
        <v>0</v>
      </c>
      <c r="O27" s="26">
        <v>0.35</v>
      </c>
      <c r="P27" s="27">
        <f t="shared" si="3"/>
        <v>0</v>
      </c>
      <c r="Q27" s="28"/>
      <c r="R27" s="29"/>
    </row>
    <row r="28" spans="1:18" ht="16">
      <c r="A28" s="30" t="s">
        <v>64</v>
      </c>
      <c r="B28" s="30" t="s">
        <v>87</v>
      </c>
      <c r="C28" s="1"/>
      <c r="D28" s="115" t="s">
        <v>88</v>
      </c>
      <c r="E28" s="115" t="s">
        <v>89</v>
      </c>
      <c r="F28" s="20">
        <v>0</v>
      </c>
      <c r="G28" s="21">
        <v>6039</v>
      </c>
      <c r="H28" s="22">
        <f t="shared" si="0"/>
        <v>0</v>
      </c>
      <c r="J28" s="23"/>
      <c r="K28" s="23"/>
      <c r="L28" s="23"/>
      <c r="M28" s="25">
        <v>60319</v>
      </c>
      <c r="N28" s="25">
        <f t="shared" si="1"/>
        <v>0</v>
      </c>
      <c r="O28" s="26">
        <v>0.35</v>
      </c>
      <c r="P28" s="27">
        <f t="shared" si="3"/>
        <v>0</v>
      </c>
      <c r="Q28" s="28"/>
      <c r="R28" s="29"/>
    </row>
    <row r="29" spans="1:18" ht="16">
      <c r="A29" s="44"/>
      <c r="B29" s="44"/>
      <c r="C29" s="1"/>
      <c r="D29" s="115" t="s">
        <v>90</v>
      </c>
      <c r="E29" s="115" t="s">
        <v>91</v>
      </c>
      <c r="F29" s="20">
        <v>0</v>
      </c>
      <c r="G29" s="21">
        <v>18579</v>
      </c>
      <c r="H29" s="22">
        <f t="shared" si="0"/>
        <v>0</v>
      </c>
      <c r="J29" s="23"/>
      <c r="K29" s="23"/>
      <c r="L29" s="23"/>
      <c r="M29" s="25">
        <v>18579</v>
      </c>
      <c r="N29" s="25">
        <f t="shared" si="1"/>
        <v>0</v>
      </c>
      <c r="O29" s="26">
        <v>0.35</v>
      </c>
      <c r="P29" s="27">
        <f t="shared" si="3"/>
        <v>0</v>
      </c>
      <c r="Q29" s="28"/>
      <c r="R29" s="29"/>
    </row>
    <row r="30" spans="1:18" ht="16">
      <c r="A30" s="44"/>
      <c r="B30" s="44"/>
      <c r="C30" s="1"/>
      <c r="D30" s="115" t="s">
        <v>212</v>
      </c>
      <c r="E30" s="115" t="s">
        <v>213</v>
      </c>
      <c r="F30" s="20">
        <v>0</v>
      </c>
      <c r="G30" s="21">
        <v>26609</v>
      </c>
      <c r="H30" s="22">
        <f t="shared" si="0"/>
        <v>0</v>
      </c>
      <c r="J30" s="23"/>
      <c r="K30" s="23"/>
      <c r="L30" s="23"/>
      <c r="M30" s="25">
        <v>26609</v>
      </c>
      <c r="N30" s="25">
        <f t="shared" si="1"/>
        <v>0</v>
      </c>
      <c r="O30" s="26"/>
      <c r="P30" s="27"/>
      <c r="Q30" s="28"/>
      <c r="R30" s="29"/>
    </row>
    <row r="31" spans="1:18" ht="16">
      <c r="A31" s="44"/>
      <c r="B31" s="44"/>
      <c r="C31" s="1"/>
      <c r="D31" s="115" t="s">
        <v>211</v>
      </c>
      <c r="E31" s="115" t="s">
        <v>210</v>
      </c>
      <c r="F31" s="20">
        <v>0</v>
      </c>
      <c r="G31" s="21">
        <v>34089</v>
      </c>
      <c r="H31" s="22">
        <f t="shared" si="0"/>
        <v>0</v>
      </c>
      <c r="J31" s="23"/>
      <c r="K31" s="23"/>
      <c r="L31" s="23"/>
      <c r="M31" s="25">
        <v>34089</v>
      </c>
      <c r="N31" s="25">
        <f t="shared" si="1"/>
        <v>0</v>
      </c>
      <c r="O31" s="26"/>
      <c r="P31" s="27"/>
      <c r="Q31" s="28"/>
      <c r="R31" s="29"/>
    </row>
    <row r="32" spans="1:18" ht="16">
      <c r="A32" s="44"/>
      <c r="B32" s="44"/>
      <c r="C32" s="1"/>
      <c r="D32" s="115" t="s">
        <v>92</v>
      </c>
      <c r="E32" s="115" t="s">
        <v>93</v>
      </c>
      <c r="F32" s="20">
        <v>0</v>
      </c>
      <c r="G32" s="21">
        <v>80839</v>
      </c>
      <c r="H32" s="22">
        <f t="shared" si="0"/>
        <v>0</v>
      </c>
      <c r="J32" s="23"/>
      <c r="K32" s="23"/>
      <c r="L32" s="23"/>
      <c r="M32" s="25">
        <v>80839</v>
      </c>
      <c r="N32" s="25">
        <f t="shared" si="1"/>
        <v>0</v>
      </c>
      <c r="O32" s="26">
        <v>0.35</v>
      </c>
      <c r="P32" s="27">
        <f t="shared" si="3"/>
        <v>0</v>
      </c>
      <c r="Q32" s="28"/>
      <c r="R32" s="29"/>
    </row>
    <row r="33" spans="1:18" ht="19">
      <c r="A33" s="44"/>
      <c r="B33" s="44"/>
      <c r="C33" s="1"/>
      <c r="D33" s="41"/>
      <c r="E33" s="119" t="s">
        <v>94</v>
      </c>
      <c r="F33" s="42"/>
      <c r="G33" s="42"/>
      <c r="H33" s="42"/>
      <c r="I33" s="42"/>
      <c r="J33" s="42"/>
      <c r="K33" s="42"/>
      <c r="L33" s="42"/>
      <c r="M33" s="42"/>
      <c r="N33" s="42"/>
      <c r="O33" s="26">
        <v>0.35</v>
      </c>
      <c r="P33" s="42"/>
      <c r="Q33" s="43"/>
      <c r="R33" s="43"/>
    </row>
    <row r="34" spans="1:18" ht="16">
      <c r="A34" s="44"/>
      <c r="B34" s="44"/>
      <c r="C34" s="1"/>
      <c r="D34" s="114" t="s">
        <v>95</v>
      </c>
      <c r="E34" s="115" t="s">
        <v>96</v>
      </c>
      <c r="F34" s="45">
        <v>0</v>
      </c>
      <c r="G34" s="46">
        <v>14179</v>
      </c>
      <c r="H34" s="22">
        <f t="shared" si="0"/>
        <v>0</v>
      </c>
      <c r="I34" s="47"/>
      <c r="J34" s="48"/>
      <c r="K34" s="49"/>
      <c r="L34" s="49"/>
      <c r="M34" s="50">
        <v>14179</v>
      </c>
      <c r="N34" s="25">
        <f>SUM(M34*F34)</f>
        <v>0</v>
      </c>
      <c r="O34" s="26">
        <v>0.35</v>
      </c>
      <c r="P34" s="27">
        <f>SUM(N34*O34)</f>
        <v>0</v>
      </c>
      <c r="Q34" s="28"/>
      <c r="R34" s="51"/>
    </row>
    <row r="35" spans="1:18" ht="16">
      <c r="A35" s="44"/>
      <c r="B35" s="44"/>
      <c r="C35" s="1"/>
      <c r="D35" s="114" t="s">
        <v>97</v>
      </c>
      <c r="E35" s="115" t="s">
        <v>98</v>
      </c>
      <c r="F35" s="45">
        <v>0</v>
      </c>
      <c r="G35" s="46">
        <v>14839</v>
      </c>
      <c r="H35" s="22">
        <f t="shared" si="0"/>
        <v>0</v>
      </c>
      <c r="I35" s="47"/>
      <c r="J35" s="48"/>
      <c r="K35" s="49"/>
      <c r="L35" s="49"/>
      <c r="M35" s="50">
        <v>14839</v>
      </c>
      <c r="N35" s="25">
        <f>SUM(M35*F35)</f>
        <v>0</v>
      </c>
      <c r="O35" s="26">
        <v>0.35</v>
      </c>
      <c r="P35" s="27">
        <f>SUM(N35*O35)</f>
        <v>0</v>
      </c>
      <c r="Q35" s="28"/>
      <c r="R35" s="51"/>
    </row>
    <row r="36" spans="1:18" ht="16">
      <c r="A36" s="44"/>
      <c r="B36" s="44"/>
      <c r="C36" s="1"/>
      <c r="D36" s="114" t="s">
        <v>99</v>
      </c>
      <c r="E36" s="115" t="s">
        <v>100</v>
      </c>
      <c r="F36" s="45">
        <v>0</v>
      </c>
      <c r="G36" s="46">
        <v>32769</v>
      </c>
      <c r="H36" s="22">
        <f t="shared" si="0"/>
        <v>0</v>
      </c>
      <c r="I36" s="47"/>
      <c r="J36" s="48"/>
      <c r="K36" s="49"/>
      <c r="L36" s="49"/>
      <c r="M36" s="50">
        <v>32769</v>
      </c>
      <c r="N36" s="25">
        <f>SUM(M36*F36)</f>
        <v>0</v>
      </c>
      <c r="O36" s="26">
        <v>0.35</v>
      </c>
      <c r="P36" s="27">
        <f>SUM(N36*O36)</f>
        <v>0</v>
      </c>
      <c r="Q36" s="28"/>
      <c r="R36" s="51"/>
    </row>
    <row r="37" spans="1:18" ht="19">
      <c r="A37" s="44"/>
      <c r="B37" s="44"/>
      <c r="C37" s="1"/>
      <c r="D37" s="41"/>
      <c r="E37" s="119" t="s">
        <v>101</v>
      </c>
      <c r="F37" s="42"/>
      <c r="G37" s="42"/>
      <c r="H37" s="42"/>
      <c r="I37" s="42"/>
      <c r="J37" s="42"/>
      <c r="K37" s="42"/>
      <c r="L37" s="42"/>
      <c r="M37" s="42"/>
      <c r="N37" s="42"/>
      <c r="O37" s="26">
        <v>0.35</v>
      </c>
      <c r="P37" s="42"/>
      <c r="Q37" s="43"/>
      <c r="R37" s="43"/>
    </row>
    <row r="38" spans="1:18" ht="16">
      <c r="A38" s="44"/>
      <c r="B38" s="44"/>
      <c r="C38" s="1"/>
      <c r="D38" s="115" t="s">
        <v>102</v>
      </c>
      <c r="E38" s="114" t="s">
        <v>103</v>
      </c>
      <c r="F38" s="45">
        <v>0</v>
      </c>
      <c r="G38" s="46">
        <v>31339</v>
      </c>
      <c r="H38" s="22">
        <f t="shared" si="0"/>
        <v>0</v>
      </c>
      <c r="I38" s="47"/>
      <c r="J38" s="48"/>
      <c r="K38" s="49"/>
      <c r="L38" s="49"/>
      <c r="M38" s="50">
        <v>31339</v>
      </c>
      <c r="N38" s="25">
        <f>SUM(M38*F38)</f>
        <v>0</v>
      </c>
      <c r="O38" s="26">
        <v>0.35</v>
      </c>
      <c r="P38" s="27">
        <f>SUM(N38*O38)</f>
        <v>0</v>
      </c>
      <c r="Q38" s="28"/>
      <c r="R38" s="51"/>
    </row>
    <row r="39" spans="1:18" ht="16">
      <c r="A39" s="44"/>
      <c r="B39" s="44"/>
      <c r="C39" s="1"/>
      <c r="D39" s="115" t="s">
        <v>104</v>
      </c>
      <c r="E39" s="114" t="s">
        <v>105</v>
      </c>
      <c r="F39" s="45">
        <v>0</v>
      </c>
      <c r="G39" s="46">
        <v>37609</v>
      </c>
      <c r="H39" s="22">
        <f t="shared" si="0"/>
        <v>0</v>
      </c>
      <c r="I39" s="47"/>
      <c r="J39" s="48"/>
      <c r="K39" s="49"/>
      <c r="L39" s="49"/>
      <c r="M39" s="50">
        <v>37609</v>
      </c>
      <c r="N39" s="25">
        <f>SUM(M39*F39)</f>
        <v>0</v>
      </c>
      <c r="O39" s="26">
        <v>0.35</v>
      </c>
      <c r="P39" s="27">
        <f>SUM(N39*O39)</f>
        <v>0</v>
      </c>
      <c r="Q39" s="28"/>
      <c r="R39" s="51"/>
    </row>
    <row r="40" spans="1:18" ht="19">
      <c r="A40" s="44"/>
      <c r="B40" s="44"/>
      <c r="C40" s="1"/>
      <c r="D40" s="41"/>
      <c r="E40" s="119" t="s">
        <v>106</v>
      </c>
      <c r="F40" s="42"/>
      <c r="G40" s="42"/>
      <c r="H40" s="42"/>
      <c r="I40" s="42"/>
      <c r="J40" s="42"/>
      <c r="K40" s="42"/>
      <c r="L40" s="42"/>
      <c r="M40" s="42"/>
      <c r="N40" s="42"/>
      <c r="O40" s="26">
        <v>0.35</v>
      </c>
      <c r="P40" s="42"/>
      <c r="Q40" s="43"/>
      <c r="R40" s="43"/>
    </row>
    <row r="41" spans="1:18" ht="16">
      <c r="A41" s="44"/>
      <c r="B41" s="44"/>
      <c r="C41" s="1"/>
      <c r="D41" s="115" t="s">
        <v>107</v>
      </c>
      <c r="E41" s="115" t="s">
        <v>108</v>
      </c>
      <c r="F41" s="45">
        <v>0</v>
      </c>
      <c r="G41" s="46">
        <v>14839</v>
      </c>
      <c r="H41" s="22"/>
      <c r="I41" s="47"/>
      <c r="J41" s="48"/>
      <c r="K41" s="49"/>
      <c r="L41" s="49"/>
      <c r="M41" s="50">
        <v>14839</v>
      </c>
      <c r="N41" s="25">
        <f t="shared" ref="N41:N47" si="4">SUM(M41*F41)</f>
        <v>0</v>
      </c>
      <c r="O41" s="26">
        <v>0.35</v>
      </c>
      <c r="P41" s="27">
        <f t="shared" ref="P41:P47" si="5">SUM(N41*O41)</f>
        <v>0</v>
      </c>
      <c r="Q41" s="28"/>
      <c r="R41" s="51"/>
    </row>
    <row r="42" spans="1:18" ht="16">
      <c r="A42" s="44"/>
      <c r="B42" s="44"/>
      <c r="C42" s="1"/>
      <c r="D42" s="115" t="s">
        <v>109</v>
      </c>
      <c r="E42" s="115" t="s">
        <v>110</v>
      </c>
      <c r="F42" s="45">
        <v>0</v>
      </c>
      <c r="G42" s="46">
        <v>20889</v>
      </c>
      <c r="H42" s="22"/>
      <c r="I42" s="47"/>
      <c r="J42" s="48"/>
      <c r="K42" s="49"/>
      <c r="L42" s="49"/>
      <c r="M42" s="50">
        <v>20889</v>
      </c>
      <c r="N42" s="25">
        <f t="shared" si="4"/>
        <v>0</v>
      </c>
      <c r="O42" s="26">
        <v>0.35</v>
      </c>
      <c r="P42" s="27">
        <f t="shared" si="5"/>
        <v>0</v>
      </c>
      <c r="Q42" s="28"/>
      <c r="R42" s="51"/>
    </row>
    <row r="43" spans="1:18" ht="16">
      <c r="A43" s="44"/>
      <c r="B43" s="44"/>
      <c r="C43" s="1"/>
      <c r="D43" s="115" t="s">
        <v>111</v>
      </c>
      <c r="E43" s="115" t="s">
        <v>112</v>
      </c>
      <c r="F43" s="45">
        <v>0</v>
      </c>
      <c r="G43" s="46">
        <v>26939</v>
      </c>
      <c r="H43" s="22"/>
      <c r="I43" s="47"/>
      <c r="J43" s="48"/>
      <c r="K43" s="49"/>
      <c r="L43" s="49"/>
      <c r="M43" s="50">
        <v>26939</v>
      </c>
      <c r="N43" s="25">
        <f t="shared" si="4"/>
        <v>0</v>
      </c>
      <c r="O43" s="26">
        <v>0.35</v>
      </c>
      <c r="P43" s="27">
        <f t="shared" si="5"/>
        <v>0</v>
      </c>
      <c r="Q43" s="28"/>
      <c r="R43" s="51"/>
    </row>
    <row r="44" spans="1:18" ht="16">
      <c r="A44" s="44"/>
      <c r="B44" s="44"/>
      <c r="C44" s="1"/>
      <c r="D44" s="115" t="s">
        <v>113</v>
      </c>
      <c r="E44" s="115" t="s">
        <v>114</v>
      </c>
      <c r="F44" s="45">
        <v>0</v>
      </c>
      <c r="G44" s="46">
        <v>35189</v>
      </c>
      <c r="H44" s="22"/>
      <c r="I44" s="47"/>
      <c r="J44" s="48"/>
      <c r="K44" s="49"/>
      <c r="L44" s="49"/>
      <c r="M44" s="50">
        <v>35189</v>
      </c>
      <c r="N44" s="25">
        <f t="shared" si="4"/>
        <v>0</v>
      </c>
      <c r="O44" s="26">
        <v>0.35</v>
      </c>
      <c r="P44" s="27">
        <f t="shared" si="5"/>
        <v>0</v>
      </c>
      <c r="Q44" s="28"/>
      <c r="R44" s="51"/>
    </row>
    <row r="45" spans="1:18" ht="16">
      <c r="A45" s="44"/>
      <c r="B45" s="44"/>
      <c r="C45" s="1"/>
      <c r="D45" s="115" t="s">
        <v>115</v>
      </c>
      <c r="E45" s="115" t="s">
        <v>116</v>
      </c>
      <c r="F45" s="45">
        <v>0</v>
      </c>
      <c r="G45" s="46">
        <v>14839</v>
      </c>
      <c r="H45" s="22"/>
      <c r="I45" s="47"/>
      <c r="J45" s="48"/>
      <c r="K45" s="49"/>
      <c r="L45" s="49"/>
      <c r="M45" s="50">
        <v>14839</v>
      </c>
      <c r="N45" s="25">
        <f t="shared" si="4"/>
        <v>0</v>
      </c>
      <c r="O45" s="26">
        <v>0.35</v>
      </c>
      <c r="P45" s="27">
        <f t="shared" si="5"/>
        <v>0</v>
      </c>
      <c r="Q45" s="28"/>
      <c r="R45" s="51"/>
    </row>
    <row r="46" spans="1:18" ht="16">
      <c r="A46" s="44"/>
      <c r="B46" s="44"/>
      <c r="C46" s="1"/>
      <c r="D46" s="115" t="s">
        <v>117</v>
      </c>
      <c r="E46" s="115" t="s">
        <v>118</v>
      </c>
      <c r="F46" s="45">
        <v>0</v>
      </c>
      <c r="G46" s="46">
        <v>26939</v>
      </c>
      <c r="H46" s="22"/>
      <c r="I46" s="47"/>
      <c r="J46" s="48"/>
      <c r="K46" s="49"/>
      <c r="L46" s="49"/>
      <c r="M46" s="50">
        <v>26939</v>
      </c>
      <c r="N46" s="25">
        <f t="shared" si="4"/>
        <v>0</v>
      </c>
      <c r="O46" s="26">
        <v>0.35</v>
      </c>
      <c r="P46" s="27">
        <f t="shared" si="5"/>
        <v>0</v>
      </c>
      <c r="Q46" s="28"/>
      <c r="R46" s="51"/>
    </row>
    <row r="47" spans="1:18" ht="16">
      <c r="A47" s="44"/>
      <c r="B47" s="44"/>
      <c r="C47" s="1"/>
      <c r="D47" s="115" t="s">
        <v>119</v>
      </c>
      <c r="E47" s="115" t="s">
        <v>120</v>
      </c>
      <c r="F47" s="45">
        <v>0</v>
      </c>
      <c r="G47" s="46">
        <v>32989</v>
      </c>
      <c r="H47" s="22"/>
      <c r="I47" s="47"/>
      <c r="J47" s="48"/>
      <c r="K47" s="49"/>
      <c r="L47" s="49"/>
      <c r="M47" s="50">
        <v>32989</v>
      </c>
      <c r="N47" s="25">
        <f t="shared" si="4"/>
        <v>0</v>
      </c>
      <c r="O47" s="26">
        <v>0.35</v>
      </c>
      <c r="P47" s="27">
        <f t="shared" si="5"/>
        <v>0</v>
      </c>
      <c r="Q47" s="28"/>
      <c r="R47" s="51"/>
    </row>
    <row r="48" spans="1:18" ht="19">
      <c r="A48" s="44"/>
      <c r="B48" s="44"/>
      <c r="C48" s="1"/>
      <c r="D48" s="41"/>
      <c r="E48" s="119" t="s">
        <v>121</v>
      </c>
      <c r="F48" s="42"/>
      <c r="G48" s="42"/>
      <c r="H48" s="42"/>
      <c r="I48" s="42"/>
      <c r="J48" s="42"/>
      <c r="K48" s="42"/>
      <c r="L48" s="42"/>
      <c r="M48" s="42"/>
      <c r="N48" s="42"/>
      <c r="O48" s="26">
        <v>0.35</v>
      </c>
      <c r="P48" s="42"/>
      <c r="Q48" s="43"/>
      <c r="R48" s="43"/>
    </row>
    <row r="49" spans="1:20" ht="16">
      <c r="A49" s="44"/>
      <c r="B49" s="44"/>
      <c r="C49" s="1"/>
      <c r="D49" s="115" t="s">
        <v>95</v>
      </c>
      <c r="E49" s="114" t="s">
        <v>96</v>
      </c>
      <c r="F49" s="45">
        <v>0</v>
      </c>
      <c r="G49" s="46">
        <v>14179</v>
      </c>
      <c r="H49" s="22"/>
      <c r="I49" s="47"/>
      <c r="J49" s="48"/>
      <c r="K49" s="49"/>
      <c r="L49" s="49"/>
      <c r="M49" s="50">
        <v>14179</v>
      </c>
      <c r="N49" s="25">
        <f>SUM(M49*F49)</f>
        <v>0</v>
      </c>
      <c r="O49" s="26">
        <v>0.35</v>
      </c>
      <c r="P49" s="27">
        <f>SUM(N49*O49)</f>
        <v>0</v>
      </c>
      <c r="Q49" s="28"/>
      <c r="R49" s="51"/>
    </row>
    <row r="50" spans="1:20" ht="16">
      <c r="A50" s="44"/>
      <c r="B50" s="44"/>
      <c r="C50" s="1"/>
      <c r="D50" s="115" t="s">
        <v>97</v>
      </c>
      <c r="E50" s="114" t="s">
        <v>98</v>
      </c>
      <c r="F50" s="45">
        <v>0</v>
      </c>
      <c r="G50" s="46">
        <v>14839</v>
      </c>
      <c r="H50" s="22"/>
      <c r="I50" s="47"/>
      <c r="J50" s="48"/>
      <c r="K50" s="49"/>
      <c r="L50" s="49"/>
      <c r="M50" s="50">
        <v>14839</v>
      </c>
      <c r="N50" s="25">
        <f>SUM(M50*F50)</f>
        <v>0</v>
      </c>
      <c r="O50" s="26">
        <v>0.35</v>
      </c>
      <c r="P50" s="27">
        <f>SUM(N50*O50)</f>
        <v>0</v>
      </c>
      <c r="Q50" s="28"/>
      <c r="R50" s="51"/>
    </row>
    <row r="51" spans="1:20" ht="16">
      <c r="A51" s="44"/>
      <c r="B51" s="44"/>
      <c r="C51" s="1"/>
      <c r="D51" s="115" t="s">
        <v>99</v>
      </c>
      <c r="E51" s="114" t="s">
        <v>100</v>
      </c>
      <c r="F51" s="45">
        <v>0</v>
      </c>
      <c r="G51" s="46">
        <v>32769</v>
      </c>
      <c r="H51" s="22"/>
      <c r="I51" s="47"/>
      <c r="J51" s="48"/>
      <c r="K51" s="49"/>
      <c r="L51" s="49"/>
      <c r="M51" s="50">
        <v>32769</v>
      </c>
      <c r="N51" s="25">
        <f>SUM(M51*F51)</f>
        <v>0</v>
      </c>
      <c r="O51" s="26">
        <v>0.35</v>
      </c>
      <c r="P51" s="27">
        <f>SUM(N51*O51)</f>
        <v>0</v>
      </c>
      <c r="Q51" s="28"/>
      <c r="R51" s="51"/>
    </row>
    <row r="52" spans="1:20" ht="19">
      <c r="A52" s="44"/>
      <c r="B52" s="44"/>
      <c r="C52" s="1"/>
      <c r="D52" s="41"/>
      <c r="E52" s="119" t="s">
        <v>122</v>
      </c>
      <c r="F52" s="42"/>
      <c r="G52" s="42"/>
      <c r="H52" s="42"/>
      <c r="I52" s="42"/>
      <c r="J52" s="42"/>
      <c r="K52" s="42"/>
      <c r="L52" s="42"/>
      <c r="M52" s="42"/>
      <c r="N52" s="42"/>
      <c r="O52" s="26">
        <v>0.35</v>
      </c>
      <c r="P52" s="42"/>
      <c r="Q52" s="43"/>
      <c r="R52" s="43"/>
    </row>
    <row r="53" spans="1:20" ht="16">
      <c r="A53" s="44"/>
      <c r="B53" s="44"/>
      <c r="C53" s="1"/>
      <c r="D53" s="115" t="s">
        <v>123</v>
      </c>
      <c r="E53" s="114" t="s">
        <v>124</v>
      </c>
      <c r="F53" s="45">
        <v>0</v>
      </c>
      <c r="G53" s="46">
        <v>186989</v>
      </c>
      <c r="H53" s="22"/>
      <c r="I53" s="47"/>
      <c r="J53" s="48"/>
      <c r="K53" s="49"/>
      <c r="L53" s="49"/>
      <c r="M53" s="50">
        <v>186989</v>
      </c>
      <c r="N53" s="25">
        <f t="shared" ref="N53:N59" si="6">SUM(M53*F53)</f>
        <v>0</v>
      </c>
      <c r="O53" s="26">
        <v>0.35</v>
      </c>
      <c r="P53" s="27">
        <f t="shared" ref="P53:P59" si="7">SUM(N53*O53)</f>
        <v>0</v>
      </c>
      <c r="Q53" s="28"/>
      <c r="R53" s="51"/>
    </row>
    <row r="54" spans="1:20" ht="16">
      <c r="A54" s="44"/>
      <c r="B54" s="44"/>
      <c r="C54" s="1"/>
      <c r="D54" s="115" t="s">
        <v>125</v>
      </c>
      <c r="E54" s="114" t="s">
        <v>126</v>
      </c>
      <c r="F54" s="45">
        <v>0</v>
      </c>
      <c r="G54" s="46">
        <v>258489</v>
      </c>
      <c r="H54" s="22"/>
      <c r="I54" s="52"/>
      <c r="J54" s="48"/>
      <c r="K54" s="49"/>
      <c r="L54" s="49"/>
      <c r="M54" s="50">
        <v>258489</v>
      </c>
      <c r="N54" s="25">
        <f t="shared" si="6"/>
        <v>0</v>
      </c>
      <c r="O54" s="26">
        <v>0.35</v>
      </c>
      <c r="P54" s="27">
        <f t="shared" si="7"/>
        <v>0</v>
      </c>
      <c r="Q54" s="28"/>
      <c r="R54" s="51"/>
    </row>
    <row r="55" spans="1:20" ht="16">
      <c r="A55" s="44"/>
      <c r="B55" s="44"/>
      <c r="C55" s="1"/>
      <c r="D55" s="115" t="s">
        <v>127</v>
      </c>
      <c r="E55" s="114" t="s">
        <v>128</v>
      </c>
      <c r="F55" s="45">
        <v>0</v>
      </c>
      <c r="G55" s="46">
        <v>472989</v>
      </c>
      <c r="H55" s="22"/>
      <c r="I55" s="52"/>
      <c r="J55" s="48"/>
      <c r="K55" s="49"/>
      <c r="L55" s="49"/>
      <c r="M55" s="50">
        <v>472989</v>
      </c>
      <c r="N55" s="25">
        <f t="shared" si="6"/>
        <v>0</v>
      </c>
      <c r="O55" s="26">
        <v>0.35</v>
      </c>
      <c r="P55" s="27">
        <f t="shared" si="7"/>
        <v>0</v>
      </c>
      <c r="Q55" s="28"/>
      <c r="R55" s="51"/>
      <c r="T55" s="53"/>
    </row>
    <row r="56" spans="1:20" ht="16">
      <c r="A56" s="44"/>
      <c r="B56" s="44"/>
      <c r="C56" s="1"/>
      <c r="D56" s="115" t="s">
        <v>129</v>
      </c>
      <c r="E56" s="114" t="s">
        <v>130</v>
      </c>
      <c r="F56" s="45">
        <v>0</v>
      </c>
      <c r="G56" s="46">
        <v>14179</v>
      </c>
      <c r="H56" s="22"/>
      <c r="I56" s="47"/>
      <c r="J56" s="48"/>
      <c r="K56" s="49"/>
      <c r="L56" s="49"/>
      <c r="M56" s="50">
        <v>14179</v>
      </c>
      <c r="N56" s="25">
        <f t="shared" si="6"/>
        <v>0</v>
      </c>
      <c r="O56" s="26">
        <v>0.35</v>
      </c>
      <c r="P56" s="27">
        <f t="shared" si="7"/>
        <v>0</v>
      </c>
      <c r="Q56" s="28"/>
      <c r="R56" s="51"/>
    </row>
    <row r="57" spans="1:20" ht="16">
      <c r="A57" s="44"/>
      <c r="B57" s="44"/>
      <c r="C57" s="1"/>
      <c r="D57" s="115" t="s">
        <v>131</v>
      </c>
      <c r="E57" s="114" t="s">
        <v>132</v>
      </c>
      <c r="F57" s="45">
        <v>0</v>
      </c>
      <c r="G57" s="46">
        <v>13629</v>
      </c>
      <c r="H57" s="22"/>
      <c r="I57" s="47"/>
      <c r="J57" s="48"/>
      <c r="K57" s="49"/>
      <c r="L57" s="49"/>
      <c r="M57" s="50">
        <v>13629</v>
      </c>
      <c r="N57" s="25">
        <f t="shared" si="6"/>
        <v>0</v>
      </c>
      <c r="O57" s="26">
        <v>0.35</v>
      </c>
      <c r="P57" s="27">
        <f t="shared" si="7"/>
        <v>0</v>
      </c>
      <c r="Q57" s="28"/>
      <c r="R57" s="51"/>
    </row>
    <row r="58" spans="1:20" ht="16">
      <c r="A58" s="44"/>
      <c r="B58" s="44"/>
      <c r="C58" s="1"/>
      <c r="D58" s="115" t="s">
        <v>133</v>
      </c>
      <c r="E58" s="114" t="s">
        <v>134</v>
      </c>
      <c r="F58" s="45">
        <v>0</v>
      </c>
      <c r="G58" s="46">
        <v>6479</v>
      </c>
      <c r="H58" s="22"/>
      <c r="I58" s="47"/>
      <c r="J58" s="48"/>
      <c r="K58" s="49"/>
      <c r="L58" s="49"/>
      <c r="M58" s="50">
        <v>6479</v>
      </c>
      <c r="N58" s="25">
        <f t="shared" si="6"/>
        <v>0</v>
      </c>
      <c r="O58" s="26">
        <v>0.35</v>
      </c>
      <c r="P58" s="27">
        <f t="shared" si="7"/>
        <v>0</v>
      </c>
      <c r="Q58" s="28"/>
      <c r="R58" s="51"/>
    </row>
    <row r="59" spans="1:20" ht="16">
      <c r="A59" s="44"/>
      <c r="B59" s="44"/>
      <c r="C59" s="1"/>
      <c r="D59" s="115" t="s">
        <v>135</v>
      </c>
      <c r="E59" s="114" t="s">
        <v>136</v>
      </c>
      <c r="F59" s="45">
        <v>0</v>
      </c>
      <c r="G59" s="46">
        <v>49498</v>
      </c>
      <c r="H59" s="22"/>
      <c r="I59" s="47"/>
      <c r="J59" s="48"/>
      <c r="K59" s="49"/>
      <c r="L59" s="49"/>
      <c r="M59" s="50">
        <v>49498</v>
      </c>
      <c r="N59" s="25">
        <f t="shared" si="6"/>
        <v>0</v>
      </c>
      <c r="O59" s="26">
        <v>0.35</v>
      </c>
      <c r="P59" s="27">
        <f t="shared" si="7"/>
        <v>0</v>
      </c>
      <c r="Q59" s="28"/>
      <c r="R59" s="51"/>
    </row>
    <row r="60" spans="1:20" ht="19">
      <c r="A60" s="44"/>
      <c r="B60" s="44"/>
      <c r="C60" s="1"/>
      <c r="D60" s="41"/>
      <c r="E60" s="119" t="s">
        <v>137</v>
      </c>
      <c r="F60" s="42"/>
      <c r="G60" s="42"/>
      <c r="H60" s="42"/>
      <c r="I60" s="42"/>
      <c r="J60" s="42"/>
      <c r="K60" s="42"/>
      <c r="L60" s="42"/>
      <c r="M60" s="42"/>
      <c r="N60" s="42"/>
      <c r="O60" s="26">
        <v>0.35</v>
      </c>
      <c r="P60" s="42"/>
      <c r="Q60" s="43"/>
      <c r="R60" s="43"/>
      <c r="S60" s="54"/>
    </row>
    <row r="61" spans="1:20">
      <c r="A61" s="44"/>
      <c r="B61" s="44"/>
      <c r="C61" s="1"/>
      <c r="D61" s="115" t="s">
        <v>138</v>
      </c>
      <c r="E61" s="114" t="s">
        <v>139</v>
      </c>
      <c r="F61" s="20">
        <v>0</v>
      </c>
      <c r="G61" s="21">
        <v>7689</v>
      </c>
      <c r="H61" s="22">
        <f t="shared" ref="H61:H67" si="8">F61*G61</f>
        <v>0</v>
      </c>
      <c r="J61" s="23"/>
      <c r="K61" s="23"/>
      <c r="L61" s="23"/>
      <c r="M61" s="25">
        <v>7689</v>
      </c>
      <c r="N61" s="25">
        <f t="shared" ref="N61:N67" si="9">SUM(M61*F61)</f>
        <v>0</v>
      </c>
      <c r="O61" s="26">
        <v>0.35</v>
      </c>
      <c r="P61" s="55">
        <f t="shared" ref="P61:P67" si="10">SUM(N61*O61)</f>
        <v>0</v>
      </c>
      <c r="Q61" s="28"/>
      <c r="R61" s="6"/>
      <c r="S61" s="53"/>
    </row>
    <row r="62" spans="1:20">
      <c r="A62" s="44"/>
      <c r="B62" s="44"/>
      <c r="C62" s="1"/>
      <c r="D62" s="115" t="s">
        <v>140</v>
      </c>
      <c r="E62" s="114" t="s">
        <v>141</v>
      </c>
      <c r="F62" s="20">
        <v>0</v>
      </c>
      <c r="G62" s="21">
        <v>8349</v>
      </c>
      <c r="H62" s="22">
        <f t="shared" si="8"/>
        <v>0</v>
      </c>
      <c r="J62" s="23"/>
      <c r="K62" s="23"/>
      <c r="L62" s="23"/>
      <c r="M62" s="25">
        <v>8349</v>
      </c>
      <c r="N62" s="25">
        <f t="shared" si="9"/>
        <v>0</v>
      </c>
      <c r="O62" s="26">
        <v>0.35</v>
      </c>
      <c r="P62" s="55">
        <f t="shared" si="10"/>
        <v>0</v>
      </c>
      <c r="Q62" s="28"/>
      <c r="R62" s="6"/>
      <c r="S62" s="53"/>
    </row>
    <row r="63" spans="1:20">
      <c r="A63" s="44"/>
      <c r="B63" s="44"/>
      <c r="C63" s="1"/>
      <c r="D63" s="115" t="s">
        <v>142</v>
      </c>
      <c r="E63" s="114" t="s">
        <v>143</v>
      </c>
      <c r="F63" s="20">
        <v>0</v>
      </c>
      <c r="G63" s="21">
        <v>13519</v>
      </c>
      <c r="H63" s="22">
        <f t="shared" si="8"/>
        <v>0</v>
      </c>
      <c r="J63" s="23"/>
      <c r="K63" s="23"/>
      <c r="L63" s="23"/>
      <c r="M63" s="25">
        <v>13519</v>
      </c>
      <c r="N63" s="25">
        <f t="shared" si="9"/>
        <v>0</v>
      </c>
      <c r="O63" s="26">
        <v>0.35</v>
      </c>
      <c r="P63" s="55">
        <f t="shared" si="10"/>
        <v>0</v>
      </c>
      <c r="Q63" s="28"/>
      <c r="R63" s="6"/>
      <c r="S63" s="53"/>
    </row>
    <row r="64" spans="1:20">
      <c r="A64" s="44"/>
      <c r="B64" s="44"/>
      <c r="C64" s="1"/>
      <c r="D64" s="115" t="s">
        <v>144</v>
      </c>
      <c r="E64" s="114" t="s">
        <v>145</v>
      </c>
      <c r="F64" s="20">
        <v>0</v>
      </c>
      <c r="G64" s="21">
        <v>27269</v>
      </c>
      <c r="H64" s="22">
        <f t="shared" si="8"/>
        <v>0</v>
      </c>
      <c r="J64" s="23"/>
      <c r="K64" s="23"/>
      <c r="L64" s="23"/>
      <c r="M64" s="25">
        <v>27269</v>
      </c>
      <c r="N64" s="25">
        <f t="shared" si="9"/>
        <v>0</v>
      </c>
      <c r="O64" s="26">
        <v>0.35</v>
      </c>
      <c r="P64" s="55">
        <f t="shared" si="10"/>
        <v>0</v>
      </c>
      <c r="Q64" s="28"/>
      <c r="R64" s="6"/>
      <c r="S64" s="53"/>
    </row>
    <row r="65" spans="1:19">
      <c r="A65" s="44"/>
      <c r="B65" s="44"/>
      <c r="C65" s="1"/>
      <c r="D65" s="115" t="s">
        <v>146</v>
      </c>
      <c r="E65" s="114" t="s">
        <v>147</v>
      </c>
      <c r="F65" s="20">
        <v>0</v>
      </c>
      <c r="G65" s="21">
        <v>29689</v>
      </c>
      <c r="H65" s="22">
        <f t="shared" si="8"/>
        <v>0</v>
      </c>
      <c r="J65" s="23"/>
      <c r="K65" s="23"/>
      <c r="L65" s="23"/>
      <c r="M65" s="25">
        <v>29689</v>
      </c>
      <c r="N65" s="25">
        <f t="shared" si="9"/>
        <v>0</v>
      </c>
      <c r="O65" s="26">
        <v>0.35</v>
      </c>
      <c r="P65" s="55">
        <f t="shared" si="10"/>
        <v>0</v>
      </c>
      <c r="Q65" s="6"/>
      <c r="R65" s="6"/>
      <c r="S65" s="53"/>
    </row>
    <row r="66" spans="1:19">
      <c r="A66" s="44"/>
      <c r="B66" s="44"/>
      <c r="C66" s="1"/>
      <c r="D66" s="115" t="s">
        <v>251</v>
      </c>
      <c r="E66" s="114" t="s">
        <v>147</v>
      </c>
      <c r="F66" s="20">
        <v>0</v>
      </c>
      <c r="G66" s="21">
        <v>17500</v>
      </c>
      <c r="H66" s="22">
        <f t="shared" ref="H66" si="11">F66*G66</f>
        <v>0</v>
      </c>
      <c r="J66" s="23"/>
      <c r="K66" s="23"/>
      <c r="L66" s="23"/>
      <c r="M66" s="25">
        <v>17500</v>
      </c>
      <c r="N66" s="25">
        <f t="shared" ref="N66" si="12">SUM(M66*F66)</f>
        <v>0</v>
      </c>
      <c r="O66" s="26">
        <v>0.35</v>
      </c>
      <c r="P66" s="55">
        <f t="shared" ref="P66" si="13">SUM(N66*O66)</f>
        <v>0</v>
      </c>
      <c r="Q66" s="6"/>
      <c r="R66" s="6"/>
      <c r="S66" s="53"/>
    </row>
    <row r="67" spans="1:19">
      <c r="A67" s="44"/>
      <c r="B67" s="44"/>
      <c r="C67" s="1"/>
      <c r="D67" s="115" t="s">
        <v>148</v>
      </c>
      <c r="E67" s="114" t="s">
        <v>149</v>
      </c>
      <c r="F67" s="20">
        <v>0</v>
      </c>
      <c r="G67" s="21">
        <v>35739</v>
      </c>
      <c r="H67" s="22">
        <f t="shared" si="8"/>
        <v>0</v>
      </c>
      <c r="J67" s="23"/>
      <c r="K67" s="23"/>
      <c r="L67" s="23"/>
      <c r="M67" s="25">
        <v>35739</v>
      </c>
      <c r="N67" s="25">
        <f t="shared" si="9"/>
        <v>0</v>
      </c>
      <c r="O67" s="26">
        <v>0.35</v>
      </c>
      <c r="P67" s="55">
        <f t="shared" si="10"/>
        <v>0</v>
      </c>
      <c r="Q67" s="6"/>
      <c r="R67" s="6"/>
      <c r="S67" s="53"/>
    </row>
    <row r="68" spans="1:19" ht="19">
      <c r="A68" s="44"/>
      <c r="B68" s="44"/>
      <c r="C68" s="1"/>
      <c r="D68" s="41"/>
      <c r="E68" s="119" t="s">
        <v>199</v>
      </c>
      <c r="F68" s="42"/>
      <c r="G68" s="42"/>
      <c r="H68" s="42"/>
      <c r="I68" s="42"/>
      <c r="J68" s="42"/>
      <c r="K68" s="42"/>
      <c r="L68" s="42"/>
      <c r="M68" s="42"/>
      <c r="N68" s="42"/>
      <c r="O68" s="26">
        <v>0.35</v>
      </c>
      <c r="P68" s="42"/>
      <c r="Q68" s="43"/>
      <c r="R68" s="43"/>
      <c r="S68" s="54"/>
    </row>
    <row r="69" spans="1:19">
      <c r="A69" s="44"/>
      <c r="B69" s="44"/>
      <c r="C69" s="1"/>
      <c r="D69" s="112" t="s">
        <v>189</v>
      </c>
      <c r="E69" s="109" t="s">
        <v>190</v>
      </c>
      <c r="F69" s="20">
        <v>0</v>
      </c>
      <c r="G69" s="21">
        <v>62260</v>
      </c>
      <c r="H69" s="22">
        <f t="shared" ref="H69:H73" si="14">F69*G69</f>
        <v>0</v>
      </c>
      <c r="J69" s="23"/>
      <c r="K69" s="23"/>
      <c r="L69" s="23"/>
      <c r="M69" s="25">
        <v>62260</v>
      </c>
      <c r="N69" s="25">
        <f>SUM(M69*F69)</f>
        <v>0</v>
      </c>
      <c r="O69" s="26">
        <v>0.35</v>
      </c>
      <c r="P69" s="55">
        <f>SUM(N69*O69)</f>
        <v>0</v>
      </c>
      <c r="Q69" s="28"/>
      <c r="R69" s="6"/>
      <c r="S69" s="53"/>
    </row>
    <row r="70" spans="1:19">
      <c r="A70" s="44"/>
      <c r="B70" s="44"/>
      <c r="C70" s="1"/>
      <c r="D70" s="112" t="s">
        <v>191</v>
      </c>
      <c r="E70" s="109" t="s">
        <v>192</v>
      </c>
      <c r="F70" s="20">
        <v>0</v>
      </c>
      <c r="G70" s="21">
        <v>42680</v>
      </c>
      <c r="H70" s="22">
        <f t="shared" si="14"/>
        <v>0</v>
      </c>
      <c r="J70" s="23"/>
      <c r="K70" s="23"/>
      <c r="L70" s="23"/>
      <c r="M70" s="25">
        <v>42680</v>
      </c>
      <c r="N70" s="25">
        <f>SUM(M70*F70)</f>
        <v>0</v>
      </c>
      <c r="O70" s="26">
        <v>0.35</v>
      </c>
      <c r="P70" s="55">
        <f>SUM(N70*O70)</f>
        <v>0</v>
      </c>
      <c r="Q70" s="28"/>
      <c r="R70" s="6"/>
      <c r="S70" s="53"/>
    </row>
    <row r="71" spans="1:19">
      <c r="A71" s="44"/>
      <c r="B71" s="44"/>
      <c r="C71" s="1"/>
      <c r="D71" s="112" t="s">
        <v>193</v>
      </c>
      <c r="E71" s="109" t="s">
        <v>194</v>
      </c>
      <c r="F71" s="20">
        <v>0</v>
      </c>
      <c r="G71" s="21">
        <v>2321</v>
      </c>
      <c r="H71" s="22">
        <f t="shared" si="14"/>
        <v>0</v>
      </c>
      <c r="J71" s="23"/>
      <c r="K71" s="23"/>
      <c r="L71" s="23"/>
      <c r="M71" s="25">
        <v>2321</v>
      </c>
      <c r="N71" s="25">
        <f>SUM(M71*F71)</f>
        <v>0</v>
      </c>
      <c r="O71" s="26">
        <v>0.35</v>
      </c>
      <c r="P71" s="55">
        <f>SUM(N71*O71)</f>
        <v>0</v>
      </c>
      <c r="Q71" s="28"/>
      <c r="R71" s="6"/>
      <c r="S71" s="53"/>
    </row>
    <row r="72" spans="1:19">
      <c r="A72" s="44"/>
      <c r="B72" s="44"/>
      <c r="C72" s="1"/>
      <c r="D72" s="112" t="s">
        <v>195</v>
      </c>
      <c r="E72" s="109" t="s">
        <v>196</v>
      </c>
      <c r="F72" s="20">
        <v>0</v>
      </c>
      <c r="G72" s="21">
        <v>2277</v>
      </c>
      <c r="H72" s="22">
        <f t="shared" si="14"/>
        <v>0</v>
      </c>
      <c r="J72" s="23"/>
      <c r="K72" s="23"/>
      <c r="L72" s="23"/>
      <c r="M72" s="25">
        <v>2277</v>
      </c>
      <c r="N72" s="25">
        <f>SUM(M72*F72)</f>
        <v>0</v>
      </c>
      <c r="O72" s="26">
        <v>0.35</v>
      </c>
      <c r="P72" s="55">
        <f>SUM(N72*O72)</f>
        <v>0</v>
      </c>
      <c r="Q72" s="6"/>
      <c r="R72" s="6"/>
      <c r="S72" s="53"/>
    </row>
    <row r="73" spans="1:19">
      <c r="A73" s="44"/>
      <c r="B73" s="44"/>
      <c r="C73" s="1"/>
      <c r="D73" s="112" t="s">
        <v>197</v>
      </c>
      <c r="E73" s="109" t="s">
        <v>198</v>
      </c>
      <c r="F73" s="20">
        <v>0</v>
      </c>
      <c r="G73" s="21">
        <v>26829</v>
      </c>
      <c r="H73" s="22">
        <f t="shared" si="14"/>
        <v>0</v>
      </c>
      <c r="J73" s="23"/>
      <c r="K73" s="23"/>
      <c r="L73" s="23"/>
      <c r="M73" s="25">
        <v>26829</v>
      </c>
      <c r="N73" s="25">
        <f>SUM(M73*F73)</f>
        <v>0</v>
      </c>
      <c r="O73" s="26">
        <v>0.35</v>
      </c>
      <c r="P73" s="55">
        <f>SUM(N73*O73)</f>
        <v>0</v>
      </c>
      <c r="Q73" s="6"/>
      <c r="R73" s="6"/>
      <c r="S73" s="53"/>
    </row>
    <row r="74" spans="1:19" ht="19">
      <c r="A74" s="44"/>
      <c r="B74" s="44"/>
      <c r="C74" s="1"/>
      <c r="D74" s="41"/>
      <c r="E74" s="119" t="s">
        <v>214</v>
      </c>
      <c r="F74" s="42"/>
      <c r="G74" s="42"/>
      <c r="H74" s="42"/>
      <c r="I74" s="42"/>
      <c r="J74" s="42"/>
      <c r="K74" s="42"/>
      <c r="L74" s="42"/>
      <c r="M74" s="42"/>
      <c r="N74" s="42"/>
      <c r="O74" s="26">
        <v>0.35</v>
      </c>
      <c r="P74" s="42"/>
      <c r="Q74" s="43"/>
      <c r="R74" s="43"/>
      <c r="S74" s="54"/>
    </row>
    <row r="75" spans="1:19">
      <c r="A75" s="44"/>
      <c r="B75" s="44"/>
      <c r="C75" s="1"/>
      <c r="D75" s="107" t="s">
        <v>215</v>
      </c>
      <c r="E75" s="109" t="s">
        <v>218</v>
      </c>
      <c r="F75" s="20">
        <v>0</v>
      </c>
      <c r="G75" s="21">
        <f>10490+1049</f>
        <v>11539</v>
      </c>
      <c r="H75" s="22">
        <f t="shared" ref="H75:H83" si="15">F75*G75</f>
        <v>0</v>
      </c>
      <c r="J75" s="23"/>
      <c r="K75" s="23"/>
      <c r="L75" s="23"/>
      <c r="M75" s="25">
        <v>11539</v>
      </c>
      <c r="N75" s="25">
        <f>SUM(M75*F75)</f>
        <v>0</v>
      </c>
      <c r="O75" s="26">
        <v>0.35</v>
      </c>
      <c r="P75" s="55">
        <f>SUM(N75*O75)</f>
        <v>0</v>
      </c>
      <c r="Q75" s="6"/>
      <c r="R75" s="6"/>
      <c r="S75" s="53"/>
    </row>
    <row r="76" spans="1:19">
      <c r="A76" s="44"/>
      <c r="B76" s="44"/>
      <c r="C76" s="1"/>
      <c r="D76" s="110" t="s">
        <v>216</v>
      </c>
      <c r="E76" s="109" t="s">
        <v>219</v>
      </c>
      <c r="F76" s="20">
        <v>0</v>
      </c>
      <c r="G76" s="21">
        <f>10990+1099</f>
        <v>12089</v>
      </c>
      <c r="H76" s="22">
        <f t="shared" si="15"/>
        <v>0</v>
      </c>
      <c r="J76" s="23"/>
      <c r="K76" s="23"/>
      <c r="L76" s="23"/>
      <c r="M76" s="25">
        <v>12089</v>
      </c>
      <c r="N76" s="25">
        <f>SUM(M76*F76)</f>
        <v>0</v>
      </c>
      <c r="O76" s="26">
        <v>0.35</v>
      </c>
      <c r="P76" s="55">
        <f>SUM(N76*O76)</f>
        <v>0</v>
      </c>
      <c r="Q76" s="6"/>
      <c r="R76" s="6"/>
      <c r="S76" s="53"/>
    </row>
    <row r="77" spans="1:19">
      <c r="A77" s="44"/>
      <c r="B77" s="44"/>
      <c r="C77" s="1"/>
      <c r="D77" s="110" t="s">
        <v>217</v>
      </c>
      <c r="E77" s="109" t="s">
        <v>220</v>
      </c>
      <c r="F77" s="20">
        <v>0</v>
      </c>
      <c r="G77" s="21">
        <f>23690+2369</f>
        <v>26059</v>
      </c>
      <c r="H77" s="22">
        <f t="shared" si="15"/>
        <v>0</v>
      </c>
      <c r="J77" s="23"/>
      <c r="K77" s="23"/>
      <c r="L77" s="23"/>
      <c r="M77" s="25">
        <v>26059</v>
      </c>
      <c r="N77" s="25">
        <f>SUM(M77*F77)</f>
        <v>0</v>
      </c>
      <c r="O77" s="26">
        <v>0.35</v>
      </c>
      <c r="P77" s="55">
        <f>SUM(N77*O77)</f>
        <v>0</v>
      </c>
      <c r="Q77" s="6"/>
      <c r="R77" s="6"/>
      <c r="S77" s="53"/>
    </row>
    <row r="78" spans="1:19">
      <c r="A78" s="44"/>
      <c r="B78" s="44"/>
      <c r="C78" s="1"/>
      <c r="D78" s="108" t="s">
        <v>217</v>
      </c>
      <c r="E78" s="59" t="s">
        <v>221</v>
      </c>
      <c r="F78" s="20">
        <v>0</v>
      </c>
      <c r="G78" s="21">
        <f>25190+2519</f>
        <v>27709</v>
      </c>
      <c r="H78" s="22">
        <f t="shared" si="15"/>
        <v>0</v>
      </c>
      <c r="J78" s="23"/>
      <c r="K78" s="23"/>
      <c r="L78" s="23"/>
      <c r="M78" s="25">
        <v>27709</v>
      </c>
      <c r="N78" s="25">
        <f>SUM(M78*F78)</f>
        <v>0</v>
      </c>
      <c r="O78" s="26">
        <v>0.35</v>
      </c>
      <c r="P78" s="55">
        <f>SUM(N78*O78)</f>
        <v>0</v>
      </c>
      <c r="Q78" s="6"/>
      <c r="R78" s="6"/>
    </row>
    <row r="79" spans="1:19" ht="19">
      <c r="A79" s="44"/>
      <c r="B79" s="44"/>
      <c r="C79" s="1"/>
      <c r="D79" s="41"/>
      <c r="E79" s="119" t="s">
        <v>258</v>
      </c>
      <c r="F79" s="42"/>
      <c r="G79" s="42"/>
      <c r="H79" s="42"/>
      <c r="I79" s="42"/>
      <c r="J79" s="42"/>
      <c r="K79" s="42"/>
      <c r="L79" s="42"/>
      <c r="M79" s="42"/>
      <c r="N79" s="42"/>
      <c r="O79" s="26">
        <v>0.35</v>
      </c>
      <c r="P79" s="42"/>
      <c r="Q79" s="43"/>
      <c r="R79" s="43"/>
      <c r="S79" s="54"/>
    </row>
    <row r="80" spans="1:19">
      <c r="A80" s="44"/>
      <c r="B80" s="44"/>
      <c r="C80" s="1"/>
      <c r="D80" s="108"/>
      <c r="E80" s="59" t="s">
        <v>259</v>
      </c>
      <c r="F80" s="120">
        <v>0</v>
      </c>
      <c r="G80" s="21">
        <v>14400</v>
      </c>
      <c r="H80" s="22">
        <f t="shared" si="15"/>
        <v>0</v>
      </c>
      <c r="J80" s="23"/>
      <c r="K80" s="23"/>
      <c r="L80" s="23"/>
      <c r="M80" s="25">
        <v>14400</v>
      </c>
      <c r="N80" s="25">
        <f>SUM(M80*F80)</f>
        <v>0</v>
      </c>
      <c r="O80" s="26">
        <v>0.35</v>
      </c>
      <c r="P80" s="55">
        <f>SUM(N80*O80)</f>
        <v>0</v>
      </c>
      <c r="Q80" s="6"/>
      <c r="R80" s="6"/>
    </row>
    <row r="81" spans="1:19">
      <c r="A81" s="44"/>
      <c r="B81" s="44"/>
      <c r="C81" s="1"/>
      <c r="D81" s="108"/>
      <c r="E81" s="59"/>
      <c r="F81" s="120"/>
      <c r="G81" s="21">
        <v>0</v>
      </c>
      <c r="H81" s="22">
        <f t="shared" si="15"/>
        <v>0</v>
      </c>
      <c r="J81" s="23"/>
      <c r="K81" s="23"/>
      <c r="L81" s="23"/>
      <c r="M81" s="25">
        <v>12089</v>
      </c>
      <c r="N81" s="25">
        <f>SUM(M81*F81)</f>
        <v>0</v>
      </c>
      <c r="O81" s="26">
        <v>0.35</v>
      </c>
      <c r="P81" s="55">
        <f>SUM(N81*O81)</f>
        <v>0</v>
      </c>
      <c r="Q81" s="6"/>
      <c r="R81" s="6"/>
    </row>
    <row r="82" spans="1:19">
      <c r="A82" s="44"/>
      <c r="B82" s="44"/>
      <c r="C82" s="1"/>
      <c r="D82" s="108"/>
      <c r="E82" s="59"/>
      <c r="F82" s="120"/>
      <c r="G82" s="21">
        <v>0</v>
      </c>
      <c r="H82" s="22">
        <f t="shared" si="15"/>
        <v>0</v>
      </c>
      <c r="J82" s="23"/>
      <c r="K82" s="23"/>
      <c r="L82" s="23"/>
      <c r="M82" s="25">
        <v>26059</v>
      </c>
      <c r="N82" s="25">
        <f>SUM(M82*F82)</f>
        <v>0</v>
      </c>
      <c r="O82" s="26">
        <v>0.35</v>
      </c>
      <c r="P82" s="55">
        <f>SUM(N82*O82)</f>
        <v>0</v>
      </c>
      <c r="Q82" s="6"/>
      <c r="R82" s="6"/>
    </row>
    <row r="83" spans="1:19">
      <c r="A83" s="44"/>
      <c r="B83" s="44"/>
      <c r="C83" s="1"/>
      <c r="D83" s="108"/>
      <c r="E83" s="59"/>
      <c r="F83" s="120"/>
      <c r="G83" s="21">
        <v>0</v>
      </c>
      <c r="H83" s="22">
        <f t="shared" si="15"/>
        <v>0</v>
      </c>
      <c r="J83" s="23"/>
      <c r="K83" s="23"/>
      <c r="L83" s="23"/>
      <c r="M83" s="25">
        <v>27709</v>
      </c>
      <c r="N83" s="25">
        <f>SUM(M83*F83)</f>
        <v>0</v>
      </c>
      <c r="O83" s="26">
        <v>0.35</v>
      </c>
      <c r="P83" s="55">
        <f>SUM(N83*O83)</f>
        <v>0</v>
      </c>
      <c r="Q83" s="6"/>
      <c r="R83" s="6"/>
    </row>
    <row r="84" spans="1:19" ht="19">
      <c r="A84" s="44"/>
      <c r="B84" s="44"/>
      <c r="C84" s="1"/>
      <c r="D84" s="41"/>
      <c r="E84" s="119" t="s">
        <v>222</v>
      </c>
      <c r="F84" s="42"/>
      <c r="G84" s="42"/>
      <c r="H84" s="42"/>
      <c r="I84" s="42"/>
      <c r="J84" s="42"/>
      <c r="K84" s="42"/>
      <c r="L84" s="42"/>
      <c r="M84" s="42"/>
      <c r="N84" s="42"/>
      <c r="O84" s="26">
        <v>0.35</v>
      </c>
      <c r="P84" s="42"/>
      <c r="Q84" s="43"/>
      <c r="R84" s="43"/>
      <c r="S84" s="54"/>
    </row>
    <row r="85" spans="1:19">
      <c r="A85" s="44"/>
      <c r="B85" s="44"/>
      <c r="C85" s="1"/>
      <c r="D85" s="108" t="s">
        <v>223</v>
      </c>
      <c r="E85" s="59" t="s">
        <v>226</v>
      </c>
      <c r="F85" s="20">
        <v>0</v>
      </c>
      <c r="G85" s="21">
        <f>21190+2119</f>
        <v>23309</v>
      </c>
      <c r="H85" s="22">
        <f t="shared" ref="H85:H93" si="16">F85*G85</f>
        <v>0</v>
      </c>
      <c r="J85" s="23"/>
      <c r="K85" s="23"/>
      <c r="L85" s="23"/>
      <c r="M85" s="25">
        <v>23309</v>
      </c>
      <c r="N85" s="25">
        <f t="shared" ref="N85:N93" si="17">SUM(M85*F85)</f>
        <v>0</v>
      </c>
      <c r="O85" s="26">
        <v>0.35</v>
      </c>
      <c r="P85" s="55">
        <f t="shared" ref="P85:P93" si="18">SUM(N85*O85)</f>
        <v>0</v>
      </c>
      <c r="Q85" s="6"/>
      <c r="R85" s="6"/>
    </row>
    <row r="86" spans="1:19">
      <c r="A86" s="44"/>
      <c r="B86" s="44"/>
      <c r="C86" s="1"/>
      <c r="D86" s="108" t="s">
        <v>224</v>
      </c>
      <c r="E86" s="59" t="s">
        <v>227</v>
      </c>
      <c r="F86" s="20">
        <v>0</v>
      </c>
      <c r="G86" s="21">
        <f>12190+1219</f>
        <v>13409</v>
      </c>
      <c r="H86" s="22">
        <f t="shared" si="16"/>
        <v>0</v>
      </c>
      <c r="J86" s="23"/>
      <c r="K86" s="23"/>
      <c r="L86" s="23"/>
      <c r="M86" s="25">
        <v>13409</v>
      </c>
      <c r="N86" s="25">
        <f t="shared" si="17"/>
        <v>0</v>
      </c>
      <c r="O86" s="26">
        <v>0.35</v>
      </c>
      <c r="P86" s="55">
        <f t="shared" si="18"/>
        <v>0</v>
      </c>
      <c r="Q86" s="6"/>
      <c r="R86" s="6"/>
    </row>
    <row r="87" spans="1:19">
      <c r="A87" s="44"/>
      <c r="B87" s="44"/>
      <c r="C87" s="1"/>
      <c r="D87" s="108" t="s">
        <v>225</v>
      </c>
      <c r="E87" s="59" t="s">
        <v>228</v>
      </c>
      <c r="F87" s="20">
        <v>0</v>
      </c>
      <c r="G87" s="21">
        <f>2300+230</f>
        <v>2530</v>
      </c>
      <c r="H87" s="22">
        <f t="shared" si="16"/>
        <v>0</v>
      </c>
      <c r="J87" s="23"/>
      <c r="K87" s="23"/>
      <c r="L87" s="23"/>
      <c r="M87" s="25">
        <v>2530</v>
      </c>
      <c r="N87" s="25">
        <f t="shared" si="17"/>
        <v>0</v>
      </c>
      <c r="O87" s="26">
        <v>0.35</v>
      </c>
      <c r="P87" s="55">
        <f t="shared" si="18"/>
        <v>0</v>
      </c>
      <c r="Q87" s="6"/>
      <c r="R87" s="6"/>
    </row>
    <row r="88" spans="1:19">
      <c r="A88" s="44"/>
      <c r="B88" s="44"/>
      <c r="C88" s="1"/>
      <c r="D88" s="108" t="s">
        <v>229</v>
      </c>
      <c r="E88" s="59" t="s">
        <v>233</v>
      </c>
      <c r="F88" s="20">
        <v>0</v>
      </c>
      <c r="G88" s="21">
        <f>48290+4829</f>
        <v>53119</v>
      </c>
      <c r="H88" s="22">
        <f t="shared" si="16"/>
        <v>0</v>
      </c>
      <c r="J88" s="23"/>
      <c r="K88" s="23"/>
      <c r="L88" s="23"/>
      <c r="M88" s="25">
        <v>53119</v>
      </c>
      <c r="N88" s="25">
        <f t="shared" si="17"/>
        <v>0</v>
      </c>
      <c r="O88" s="26">
        <v>0.35</v>
      </c>
      <c r="P88" s="55">
        <f t="shared" si="18"/>
        <v>0</v>
      </c>
      <c r="Q88" s="6"/>
      <c r="R88" s="6"/>
    </row>
    <row r="89" spans="1:19">
      <c r="A89" s="44"/>
      <c r="B89" s="44"/>
      <c r="C89" s="1"/>
      <c r="D89" s="108" t="s">
        <v>230</v>
      </c>
      <c r="E89" s="59" t="s">
        <v>234</v>
      </c>
      <c r="F89" s="20">
        <v>0</v>
      </c>
      <c r="G89" s="21">
        <f>76790+7679</f>
        <v>84469</v>
      </c>
      <c r="H89" s="22">
        <f t="shared" si="16"/>
        <v>0</v>
      </c>
      <c r="J89" s="23"/>
      <c r="K89" s="23"/>
      <c r="L89" s="23"/>
      <c r="M89" s="25">
        <v>84469</v>
      </c>
      <c r="N89" s="25">
        <f t="shared" si="17"/>
        <v>0</v>
      </c>
      <c r="O89" s="26">
        <v>0.35</v>
      </c>
      <c r="P89" s="55">
        <f t="shared" si="18"/>
        <v>0</v>
      </c>
      <c r="Q89" s="6"/>
      <c r="R89" s="6"/>
    </row>
    <row r="90" spans="1:19">
      <c r="A90" s="44"/>
      <c r="B90" s="44"/>
      <c r="C90" s="1"/>
      <c r="D90" s="108" t="s">
        <v>231</v>
      </c>
      <c r="E90" s="59" t="s">
        <v>235</v>
      </c>
      <c r="F90" s="20">
        <v>0</v>
      </c>
      <c r="G90" s="21">
        <f>106490+10649</f>
        <v>117139</v>
      </c>
      <c r="H90" s="22">
        <f t="shared" si="16"/>
        <v>0</v>
      </c>
      <c r="J90" s="23"/>
      <c r="K90" s="23"/>
      <c r="L90" s="23"/>
      <c r="M90" s="25">
        <v>117139</v>
      </c>
      <c r="N90" s="25">
        <f t="shared" si="17"/>
        <v>0</v>
      </c>
      <c r="O90" s="26">
        <v>0.35</v>
      </c>
      <c r="P90" s="55">
        <f t="shared" si="18"/>
        <v>0</v>
      </c>
      <c r="Q90" s="6"/>
      <c r="R90" s="6"/>
    </row>
    <row r="91" spans="1:19">
      <c r="A91" s="44"/>
      <c r="B91" s="44"/>
      <c r="C91" s="1"/>
      <c r="D91" s="108" t="s">
        <v>232</v>
      </c>
      <c r="E91" s="59" t="s">
        <v>236</v>
      </c>
      <c r="F91" s="20">
        <v>0</v>
      </c>
      <c r="G91" s="21">
        <f>131290+13129</f>
        <v>144419</v>
      </c>
      <c r="H91" s="22">
        <f t="shared" si="16"/>
        <v>0</v>
      </c>
      <c r="J91" s="23"/>
      <c r="K91" s="23"/>
      <c r="L91" s="23"/>
      <c r="M91" s="25">
        <v>144419</v>
      </c>
      <c r="N91" s="25">
        <f t="shared" si="17"/>
        <v>0</v>
      </c>
      <c r="O91" s="26">
        <v>0.35</v>
      </c>
      <c r="P91" s="55">
        <f t="shared" si="18"/>
        <v>0</v>
      </c>
      <c r="Q91" s="6"/>
      <c r="R91" s="6"/>
    </row>
    <row r="92" spans="1:19">
      <c r="A92" s="44"/>
      <c r="B92" s="44"/>
      <c r="C92" s="1"/>
      <c r="D92" s="108" t="s">
        <v>237</v>
      </c>
      <c r="E92" s="59" t="s">
        <v>239</v>
      </c>
      <c r="F92" s="20">
        <v>0</v>
      </c>
      <c r="G92" s="21">
        <f>657990+65799</f>
        <v>723789</v>
      </c>
      <c r="H92" s="22">
        <f t="shared" si="16"/>
        <v>0</v>
      </c>
      <c r="J92" s="23"/>
      <c r="K92" s="23"/>
      <c r="L92" s="23"/>
      <c r="M92" s="25">
        <v>723789</v>
      </c>
      <c r="N92" s="25">
        <f t="shared" si="17"/>
        <v>0</v>
      </c>
      <c r="O92" s="26">
        <v>0.35</v>
      </c>
      <c r="P92" s="55">
        <f t="shared" si="18"/>
        <v>0</v>
      </c>
      <c r="Q92" s="6"/>
      <c r="R92" s="6"/>
    </row>
    <row r="93" spans="1:19">
      <c r="A93" s="44"/>
      <c r="B93" s="44"/>
      <c r="C93" s="1"/>
      <c r="D93" s="108" t="s">
        <v>238</v>
      </c>
      <c r="E93" s="59" t="s">
        <v>240</v>
      </c>
      <c r="F93" s="20">
        <v>0</v>
      </c>
      <c r="G93" s="21">
        <f>1119990+111999</f>
        <v>1231989</v>
      </c>
      <c r="H93" s="22">
        <f t="shared" si="16"/>
        <v>0</v>
      </c>
      <c r="J93" s="23"/>
      <c r="K93" s="23"/>
      <c r="L93" s="23"/>
      <c r="M93" s="25">
        <v>1231989</v>
      </c>
      <c r="N93" s="25">
        <f t="shared" si="17"/>
        <v>0</v>
      </c>
      <c r="O93" s="26">
        <v>0.35</v>
      </c>
      <c r="P93" s="55">
        <f t="shared" si="18"/>
        <v>0</v>
      </c>
      <c r="Q93" s="6"/>
      <c r="R93" s="6"/>
    </row>
    <row r="94" spans="1:19" ht="19">
      <c r="A94" s="44"/>
      <c r="B94" s="44"/>
      <c r="C94" s="1"/>
      <c r="D94" s="41"/>
      <c r="E94" s="119" t="s">
        <v>150</v>
      </c>
      <c r="F94" s="42"/>
      <c r="G94" s="42"/>
      <c r="H94" s="42"/>
      <c r="I94" s="42"/>
      <c r="J94" s="42"/>
      <c r="K94" s="42"/>
      <c r="L94" s="42"/>
      <c r="M94" s="42"/>
      <c r="N94" s="42"/>
      <c r="O94" s="26">
        <v>0.35</v>
      </c>
      <c r="P94" s="42"/>
      <c r="Q94" s="43"/>
      <c r="R94" s="43"/>
      <c r="S94" s="54"/>
    </row>
    <row r="95" spans="1:19">
      <c r="A95" s="44"/>
      <c r="B95" s="44"/>
      <c r="C95" s="1"/>
      <c r="D95" s="115" t="s">
        <v>151</v>
      </c>
      <c r="E95" s="114" t="s">
        <v>152</v>
      </c>
      <c r="F95" s="20">
        <v>0</v>
      </c>
      <c r="G95" s="21">
        <v>5390</v>
      </c>
      <c r="H95" s="22">
        <f t="shared" ref="H95:H98" si="19">F95*G95</f>
        <v>0</v>
      </c>
      <c r="J95" s="23"/>
      <c r="K95" s="23"/>
      <c r="L95" s="23"/>
      <c r="M95" s="25">
        <v>5390</v>
      </c>
      <c r="N95" s="25">
        <f>SUM(M95*F95)</f>
        <v>0</v>
      </c>
      <c r="O95" s="26">
        <v>0.35</v>
      </c>
      <c r="P95" s="55">
        <f>SUM(N95*O95)</f>
        <v>0</v>
      </c>
      <c r="Q95" s="6"/>
      <c r="R95" s="6"/>
      <c r="S95" s="53"/>
    </row>
    <row r="96" spans="1:19">
      <c r="A96" s="44"/>
      <c r="B96" s="44"/>
      <c r="C96" s="1"/>
      <c r="D96" s="115" t="s">
        <v>153</v>
      </c>
      <c r="E96" s="114" t="s">
        <v>154</v>
      </c>
      <c r="F96" s="20">
        <v>0</v>
      </c>
      <c r="G96" s="21">
        <v>8030</v>
      </c>
      <c r="H96" s="22">
        <f t="shared" si="19"/>
        <v>0</v>
      </c>
      <c r="J96" s="23"/>
      <c r="K96" s="23"/>
      <c r="L96" s="23"/>
      <c r="M96" s="25">
        <v>8030</v>
      </c>
      <c r="N96" s="25">
        <f>SUM(M96*F96)</f>
        <v>0</v>
      </c>
      <c r="O96" s="26">
        <v>0.35</v>
      </c>
      <c r="P96" s="55">
        <f>SUM(N96*O96)</f>
        <v>0</v>
      </c>
      <c r="Q96" s="6"/>
      <c r="R96" s="6"/>
      <c r="S96" s="53"/>
    </row>
    <row r="97" spans="1:19">
      <c r="A97" s="44"/>
      <c r="B97" s="44"/>
      <c r="C97" s="1"/>
      <c r="D97" s="115" t="s">
        <v>155</v>
      </c>
      <c r="E97" s="114" t="s">
        <v>156</v>
      </c>
      <c r="F97" s="20">
        <v>0</v>
      </c>
      <c r="G97" s="21">
        <v>10450</v>
      </c>
      <c r="H97" s="22">
        <f t="shared" si="19"/>
        <v>0</v>
      </c>
      <c r="J97" s="23"/>
      <c r="K97" s="23"/>
      <c r="L97" s="23"/>
      <c r="M97" s="25">
        <v>10450</v>
      </c>
      <c r="N97" s="25">
        <f>SUM(M97*F97)</f>
        <v>0</v>
      </c>
      <c r="O97" s="26">
        <v>0.35</v>
      </c>
      <c r="P97" s="55">
        <f>SUM(N97*O97)</f>
        <v>0</v>
      </c>
      <c r="Q97" s="6"/>
      <c r="R97" s="6"/>
      <c r="S97" s="53"/>
    </row>
    <row r="98" spans="1:19">
      <c r="A98" s="44"/>
      <c r="B98" s="44"/>
      <c r="C98" s="1"/>
      <c r="D98" s="115" t="s">
        <v>157</v>
      </c>
      <c r="E98" s="114" t="s">
        <v>158</v>
      </c>
      <c r="F98" s="20">
        <v>0</v>
      </c>
      <c r="G98" s="21">
        <v>2710.4</v>
      </c>
      <c r="H98" s="22">
        <f t="shared" si="19"/>
        <v>0</v>
      </c>
      <c r="J98" s="23"/>
      <c r="K98" s="23"/>
      <c r="L98" s="23"/>
      <c r="M98" s="25">
        <v>2710</v>
      </c>
      <c r="N98" s="25">
        <f>SUM(M98*F98)</f>
        <v>0</v>
      </c>
      <c r="O98" s="26">
        <v>0.35</v>
      </c>
      <c r="P98" s="55">
        <f>SUM(N98*O98)</f>
        <v>0</v>
      </c>
      <c r="Q98" s="6"/>
      <c r="R98" s="6"/>
      <c r="S98" s="53"/>
    </row>
    <row r="99" spans="1:19" ht="19">
      <c r="A99" s="44"/>
      <c r="B99" s="44"/>
      <c r="C99" s="1"/>
      <c r="D99" s="41"/>
      <c r="E99" s="119" t="s">
        <v>252</v>
      </c>
      <c r="F99" s="42"/>
      <c r="G99" s="42"/>
      <c r="H99" s="42"/>
      <c r="I99" s="42"/>
      <c r="J99" s="42"/>
      <c r="K99" s="42"/>
      <c r="L99" s="42"/>
      <c r="M99" s="42"/>
      <c r="N99" s="42"/>
      <c r="O99" s="26">
        <v>0.35</v>
      </c>
      <c r="P99" s="42"/>
      <c r="Q99" s="43"/>
      <c r="R99" s="43"/>
      <c r="S99" s="54"/>
    </row>
    <row r="100" spans="1:19">
      <c r="A100" s="44"/>
      <c r="B100" s="44"/>
      <c r="C100" s="1"/>
      <c r="D100" s="108" t="s">
        <v>241</v>
      </c>
      <c r="E100" s="59" t="s">
        <v>244</v>
      </c>
      <c r="F100" s="20">
        <v>0</v>
      </c>
      <c r="G100" s="21">
        <f>5990+599</f>
        <v>6589</v>
      </c>
      <c r="H100" s="22">
        <f t="shared" ref="H100:H102" si="20">F100*G100</f>
        <v>0</v>
      </c>
      <c r="J100" s="23"/>
      <c r="K100" s="23"/>
      <c r="L100" s="23"/>
      <c r="M100" s="25">
        <v>6589</v>
      </c>
      <c r="N100" s="25">
        <f>SUM(M100*F100)</f>
        <v>0</v>
      </c>
      <c r="O100" s="26">
        <v>0.35</v>
      </c>
      <c r="P100" s="55">
        <f>SUM(N100*O100)</f>
        <v>0</v>
      </c>
      <c r="Q100" s="43"/>
      <c r="R100" s="43"/>
      <c r="S100" s="54"/>
    </row>
    <row r="101" spans="1:19">
      <c r="A101" s="44"/>
      <c r="B101" s="44"/>
      <c r="C101" s="1"/>
      <c r="D101" s="108" t="s">
        <v>242</v>
      </c>
      <c r="E101" s="59" t="s">
        <v>245</v>
      </c>
      <c r="F101" s="20">
        <v>0</v>
      </c>
      <c r="G101" s="21">
        <f>13990+1399</f>
        <v>15389</v>
      </c>
      <c r="H101" s="22">
        <f t="shared" si="20"/>
        <v>0</v>
      </c>
      <c r="J101" s="23"/>
      <c r="K101" s="23"/>
      <c r="L101" s="23"/>
      <c r="M101" s="25">
        <v>15389</v>
      </c>
      <c r="N101" s="25">
        <f>SUM(M101*F101)</f>
        <v>0</v>
      </c>
      <c r="O101" s="26">
        <v>0.35</v>
      </c>
      <c r="P101" s="55">
        <f>SUM(N101*O101)</f>
        <v>0</v>
      </c>
      <c r="Q101" s="43"/>
      <c r="R101" s="43"/>
      <c r="S101" s="54"/>
    </row>
    <row r="102" spans="1:19">
      <c r="A102" s="44"/>
      <c r="B102" s="44"/>
      <c r="C102" s="1"/>
      <c r="D102" s="108" t="s">
        <v>243</v>
      </c>
      <c r="E102" s="59" t="s">
        <v>246</v>
      </c>
      <c r="F102" s="20">
        <v>0</v>
      </c>
      <c r="G102" s="21">
        <f>78990+7899</f>
        <v>86889</v>
      </c>
      <c r="H102" s="22">
        <f t="shared" si="20"/>
        <v>0</v>
      </c>
      <c r="J102" s="23"/>
      <c r="K102" s="23"/>
      <c r="L102" s="23"/>
      <c r="M102" s="25">
        <v>86889</v>
      </c>
      <c r="N102" s="25">
        <f>SUM(M102*F102)</f>
        <v>0</v>
      </c>
      <c r="O102" s="26">
        <v>0.35</v>
      </c>
      <c r="P102" s="55">
        <f>SUM(N102*O102)</f>
        <v>0</v>
      </c>
      <c r="Q102" s="43"/>
      <c r="R102" s="43"/>
      <c r="S102" s="54"/>
    </row>
    <row r="103" spans="1:19" ht="19">
      <c r="A103" s="44"/>
      <c r="B103" s="44"/>
      <c r="C103" s="1"/>
      <c r="D103" s="41"/>
      <c r="E103" s="119" t="s">
        <v>247</v>
      </c>
      <c r="F103" s="42"/>
      <c r="G103" s="42"/>
      <c r="H103" s="42"/>
      <c r="I103" s="42"/>
      <c r="J103" s="42"/>
      <c r="K103" s="42"/>
      <c r="L103" s="42"/>
      <c r="M103" s="42"/>
      <c r="N103" s="42"/>
      <c r="O103" s="26">
        <v>0.35</v>
      </c>
      <c r="P103" s="42"/>
      <c r="Q103" s="43"/>
      <c r="R103" s="43"/>
      <c r="S103" s="54"/>
    </row>
    <row r="104" spans="1:19">
      <c r="A104" s="44"/>
      <c r="B104" s="44"/>
      <c r="C104" s="1"/>
      <c r="D104" s="108" t="s">
        <v>248</v>
      </c>
      <c r="E104" s="59" t="s">
        <v>249</v>
      </c>
      <c r="F104" s="20">
        <v>0</v>
      </c>
      <c r="G104" s="21">
        <v>290</v>
      </c>
      <c r="H104" s="22">
        <f t="shared" ref="H104" si="21">F104*G104</f>
        <v>0</v>
      </c>
      <c r="J104" s="23"/>
      <c r="K104" s="23"/>
      <c r="L104" s="23"/>
      <c r="M104" s="25">
        <v>290</v>
      </c>
      <c r="N104" s="25">
        <f>SUM(M104*F104)</f>
        <v>0</v>
      </c>
      <c r="O104" s="26">
        <v>0.35</v>
      </c>
      <c r="P104" s="55">
        <f>SUM(N104*O104)</f>
        <v>0</v>
      </c>
      <c r="Q104" s="43"/>
      <c r="R104" s="43"/>
      <c r="S104" s="54"/>
    </row>
    <row r="105" spans="1:19" ht="19">
      <c r="A105" s="44"/>
      <c r="B105" s="44"/>
      <c r="C105" s="1"/>
      <c r="D105" s="41"/>
      <c r="E105" s="119" t="s">
        <v>168</v>
      </c>
      <c r="F105" s="42"/>
      <c r="G105" s="42"/>
      <c r="H105" s="42"/>
      <c r="I105" s="42"/>
      <c r="J105" s="42"/>
      <c r="K105" s="42"/>
      <c r="L105" s="42"/>
      <c r="M105" s="42"/>
      <c r="N105" s="42"/>
      <c r="O105" s="26">
        <v>0.35</v>
      </c>
      <c r="P105" s="42"/>
      <c r="Q105" s="43"/>
      <c r="R105" s="43"/>
      <c r="S105" s="54"/>
    </row>
    <row r="106" spans="1:19" ht="16">
      <c r="A106" s="30" t="s">
        <v>55</v>
      </c>
      <c r="B106" s="30" t="s">
        <v>56</v>
      </c>
      <c r="C106" s="1"/>
      <c r="D106" s="111" t="s">
        <v>169</v>
      </c>
      <c r="E106" s="57" t="s">
        <v>170</v>
      </c>
      <c r="F106" s="20">
        <v>100</v>
      </c>
      <c r="G106" s="21">
        <v>1700</v>
      </c>
      <c r="H106" s="21">
        <f t="shared" ref="H106:H108" si="22">F106*G106</f>
        <v>170000</v>
      </c>
      <c r="J106" s="23"/>
      <c r="K106" s="23"/>
      <c r="L106" s="23"/>
      <c r="M106" s="25">
        <v>1700</v>
      </c>
      <c r="N106" s="25">
        <f t="shared" ref="N106:N108" si="23">SUM(M106*F106)</f>
        <v>170000</v>
      </c>
      <c r="O106" s="26">
        <v>0.35</v>
      </c>
      <c r="P106" s="27">
        <f>SUM(N106*O106)</f>
        <v>59499.999999999993</v>
      </c>
      <c r="Q106" s="28"/>
      <c r="R106" s="29"/>
    </row>
    <row r="107" spans="1:19" ht="16">
      <c r="A107" s="30" t="s">
        <v>59</v>
      </c>
      <c r="B107" s="30" t="s">
        <v>60</v>
      </c>
      <c r="C107" s="1"/>
      <c r="D107" s="111" t="s">
        <v>171</v>
      </c>
      <c r="E107" s="57" t="s">
        <v>172</v>
      </c>
      <c r="F107" s="20">
        <v>100</v>
      </c>
      <c r="G107" s="21">
        <v>550</v>
      </c>
      <c r="H107" s="22">
        <f t="shared" si="22"/>
        <v>55000</v>
      </c>
      <c r="J107" s="23"/>
      <c r="K107" s="23"/>
      <c r="L107" s="23"/>
      <c r="M107" s="25">
        <v>550</v>
      </c>
      <c r="N107" s="25">
        <f t="shared" si="23"/>
        <v>55000</v>
      </c>
      <c r="O107" s="26">
        <v>0.35</v>
      </c>
      <c r="P107" s="27">
        <f>SUM(N107*O107)</f>
        <v>19250</v>
      </c>
      <c r="Q107" s="28"/>
      <c r="R107" s="29"/>
    </row>
    <row r="108" spans="1:19" ht="16">
      <c r="A108" s="30" t="s">
        <v>173</v>
      </c>
      <c r="B108" s="30" t="s">
        <v>174</v>
      </c>
      <c r="C108" s="1"/>
      <c r="D108" s="111" t="s">
        <v>175</v>
      </c>
      <c r="E108" s="57" t="s">
        <v>176</v>
      </c>
      <c r="F108" s="20">
        <v>0</v>
      </c>
      <c r="G108" s="21">
        <v>500</v>
      </c>
      <c r="H108" s="22">
        <f t="shared" si="22"/>
        <v>0</v>
      </c>
      <c r="J108" s="23"/>
      <c r="K108" s="23"/>
      <c r="L108" s="23"/>
      <c r="M108" s="25">
        <v>1500</v>
      </c>
      <c r="N108" s="25">
        <f t="shared" si="23"/>
        <v>0</v>
      </c>
      <c r="O108" s="26">
        <v>0.35</v>
      </c>
      <c r="P108" s="27">
        <f>SUM(N108*O108)</f>
        <v>0</v>
      </c>
      <c r="Q108" s="28"/>
      <c r="R108" s="29"/>
    </row>
    <row r="109" spans="1:19" ht="19">
      <c r="A109" s="44"/>
      <c r="B109" s="44"/>
      <c r="C109" s="1"/>
      <c r="D109" s="41"/>
      <c r="E109" s="119" t="s">
        <v>250</v>
      </c>
      <c r="F109" s="42"/>
      <c r="G109" s="42"/>
      <c r="H109" s="42"/>
      <c r="I109" s="42"/>
      <c r="J109" s="42"/>
      <c r="K109" s="42"/>
      <c r="L109" s="42"/>
      <c r="M109" s="42"/>
      <c r="N109" s="42"/>
      <c r="O109" s="26">
        <v>0.35</v>
      </c>
      <c r="P109" s="42"/>
      <c r="Q109" s="43"/>
      <c r="R109" s="43"/>
      <c r="S109" s="54"/>
    </row>
    <row r="110" spans="1:19">
      <c r="A110" s="44"/>
      <c r="B110" s="44"/>
      <c r="C110" s="1"/>
      <c r="D110" s="112" t="s">
        <v>204</v>
      </c>
      <c r="E110" s="109" t="s">
        <v>200</v>
      </c>
      <c r="F110" s="20">
        <v>0</v>
      </c>
      <c r="G110" s="21">
        <v>3000</v>
      </c>
      <c r="H110" s="22">
        <f t="shared" ref="H110:H114" si="24">F110*G110</f>
        <v>0</v>
      </c>
      <c r="J110" s="23"/>
      <c r="K110" s="23"/>
      <c r="L110" s="23"/>
      <c r="M110" s="25">
        <v>3000</v>
      </c>
      <c r="N110" s="25">
        <f>SUM(M110*F110)</f>
        <v>0</v>
      </c>
      <c r="O110" s="26">
        <v>0.35</v>
      </c>
      <c r="P110" s="55">
        <f>SUM(N110*O110)</f>
        <v>0</v>
      </c>
      <c r="Q110" s="28"/>
      <c r="R110" s="6"/>
      <c r="S110" s="53"/>
    </row>
    <row r="111" spans="1:19">
      <c r="A111" s="44"/>
      <c r="B111" s="44"/>
      <c r="C111" s="1"/>
      <c r="D111" s="112" t="s">
        <v>205</v>
      </c>
      <c r="E111" s="109" t="s">
        <v>201</v>
      </c>
      <c r="F111" s="20">
        <v>0</v>
      </c>
      <c r="G111" s="21">
        <v>5000</v>
      </c>
      <c r="H111" s="22">
        <f t="shared" si="24"/>
        <v>0</v>
      </c>
      <c r="J111" s="23"/>
      <c r="K111" s="23"/>
      <c r="L111" s="23"/>
      <c r="M111" s="25">
        <v>5000</v>
      </c>
      <c r="N111" s="25">
        <f>SUM(M111*F111)</f>
        <v>0</v>
      </c>
      <c r="O111" s="26">
        <v>0.35</v>
      </c>
      <c r="P111" s="55">
        <f>SUM(N111*O111)</f>
        <v>0</v>
      </c>
      <c r="Q111" s="28"/>
      <c r="R111" s="6"/>
      <c r="S111" s="53"/>
    </row>
    <row r="112" spans="1:19">
      <c r="A112" s="44"/>
      <c r="B112" s="44"/>
      <c r="C112" s="1"/>
      <c r="D112" s="112" t="s">
        <v>206</v>
      </c>
      <c r="E112" s="109" t="s">
        <v>202</v>
      </c>
      <c r="F112" s="20">
        <v>1</v>
      </c>
      <c r="G112" s="21">
        <v>8000</v>
      </c>
      <c r="H112" s="22">
        <f t="shared" si="24"/>
        <v>8000</v>
      </c>
      <c r="J112" s="23"/>
      <c r="K112" s="23"/>
      <c r="L112" s="23"/>
      <c r="M112" s="25">
        <v>8000</v>
      </c>
      <c r="N112" s="25">
        <f>SUM(M112*F112)</f>
        <v>8000</v>
      </c>
      <c r="O112" s="26">
        <v>0.35</v>
      </c>
      <c r="P112" s="55">
        <f>SUM(N112*O112)</f>
        <v>2800</v>
      </c>
      <c r="Q112" s="28"/>
      <c r="R112" s="6"/>
      <c r="S112" s="53"/>
    </row>
    <row r="113" spans="1:19">
      <c r="A113" s="44"/>
      <c r="B113" s="44"/>
      <c r="C113" s="1"/>
      <c r="D113" s="112" t="s">
        <v>207</v>
      </c>
      <c r="E113" s="109" t="s">
        <v>203</v>
      </c>
      <c r="F113" s="20">
        <v>0</v>
      </c>
      <c r="G113" s="21">
        <v>0</v>
      </c>
      <c r="H113" s="22">
        <f t="shared" si="24"/>
        <v>0</v>
      </c>
      <c r="J113" s="23"/>
      <c r="K113" s="23"/>
      <c r="L113" s="23"/>
      <c r="M113" s="25">
        <v>0</v>
      </c>
      <c r="N113" s="25">
        <f>SUM(M113*F113)</f>
        <v>0</v>
      </c>
      <c r="O113" s="26">
        <v>0.35</v>
      </c>
      <c r="P113" s="55">
        <f>SUM(N113*O113)</f>
        <v>0</v>
      </c>
      <c r="Q113" s="6"/>
      <c r="R113" s="6"/>
      <c r="S113" s="53"/>
    </row>
    <row r="114" spans="1:19">
      <c r="A114" s="44"/>
      <c r="B114" s="44"/>
      <c r="C114" s="1"/>
      <c r="D114" s="113"/>
      <c r="E114" s="109"/>
      <c r="F114" s="20">
        <v>0</v>
      </c>
      <c r="G114" s="21">
        <v>0</v>
      </c>
      <c r="H114" s="22">
        <f t="shared" si="24"/>
        <v>0</v>
      </c>
      <c r="J114" s="23"/>
      <c r="K114" s="23"/>
      <c r="L114" s="23"/>
      <c r="M114" s="25">
        <v>0</v>
      </c>
      <c r="N114" s="25">
        <f>SUM(M114*F114)</f>
        <v>0</v>
      </c>
      <c r="O114" s="26">
        <v>0.35</v>
      </c>
      <c r="P114" s="55">
        <f>SUM(N114*O114)</f>
        <v>0</v>
      </c>
      <c r="Q114" s="6"/>
      <c r="R114" s="6"/>
      <c r="S114" s="53"/>
    </row>
    <row r="115" spans="1:19" ht="19">
      <c r="A115" s="44"/>
      <c r="B115" s="44"/>
      <c r="C115" s="1"/>
      <c r="D115" s="41"/>
      <c r="E115" s="119" t="s">
        <v>159</v>
      </c>
      <c r="F115" s="42"/>
      <c r="G115" s="42"/>
      <c r="H115" s="42"/>
      <c r="I115" s="42"/>
      <c r="J115" s="42"/>
      <c r="K115" s="42"/>
      <c r="L115" s="42"/>
      <c r="M115" s="42"/>
      <c r="N115" s="42"/>
      <c r="O115" s="26">
        <v>0.35</v>
      </c>
      <c r="P115" s="42"/>
      <c r="Q115" s="43"/>
      <c r="R115" s="43"/>
      <c r="S115" s="54"/>
    </row>
    <row r="116" spans="1:19">
      <c r="A116" s="44"/>
      <c r="B116" s="44"/>
      <c r="C116" s="1"/>
      <c r="D116" s="111" t="s">
        <v>160</v>
      </c>
      <c r="E116" s="118" t="s">
        <v>161</v>
      </c>
      <c r="F116" s="20">
        <v>0</v>
      </c>
      <c r="G116" s="21">
        <v>10000</v>
      </c>
      <c r="H116" s="22">
        <f t="shared" ref="H116:H119" si="25">F116*G116</f>
        <v>0</v>
      </c>
      <c r="J116" s="23"/>
      <c r="K116" s="23"/>
      <c r="L116" s="23"/>
      <c r="M116" s="25">
        <v>10000</v>
      </c>
      <c r="N116" s="25">
        <f>SUM(M116*F116)</f>
        <v>0</v>
      </c>
      <c r="O116" s="26">
        <v>0.35</v>
      </c>
      <c r="P116" s="55">
        <f>SUM(N116*O116)</f>
        <v>0</v>
      </c>
      <c r="Q116" s="28"/>
      <c r="R116" s="6"/>
      <c r="S116" s="53"/>
    </row>
    <row r="117" spans="1:19">
      <c r="A117" s="44"/>
      <c r="B117" s="44"/>
      <c r="C117" s="1"/>
      <c r="D117" s="111" t="s">
        <v>162</v>
      </c>
      <c r="E117" s="118" t="s">
        <v>163</v>
      </c>
      <c r="F117" s="20">
        <v>0</v>
      </c>
      <c r="G117" s="21">
        <v>12500</v>
      </c>
      <c r="H117" s="22">
        <f t="shared" si="25"/>
        <v>0</v>
      </c>
      <c r="J117" s="23"/>
      <c r="K117" s="23"/>
      <c r="L117" s="23"/>
      <c r="M117" s="25">
        <v>12500</v>
      </c>
      <c r="N117" s="25">
        <f>SUM(M117*F117)</f>
        <v>0</v>
      </c>
      <c r="O117" s="26">
        <v>0.35</v>
      </c>
      <c r="P117" s="55">
        <f>SUM(N117*O117)</f>
        <v>0</v>
      </c>
      <c r="Q117" s="28"/>
      <c r="R117" s="6"/>
      <c r="S117" s="53"/>
    </row>
    <row r="118" spans="1:19">
      <c r="A118" s="44"/>
      <c r="B118" s="44"/>
      <c r="C118" s="1"/>
      <c r="D118" s="111" t="s">
        <v>164</v>
      </c>
      <c r="E118" s="118" t="s">
        <v>165</v>
      </c>
      <c r="F118" s="20">
        <v>4</v>
      </c>
      <c r="G118" s="21">
        <v>15000</v>
      </c>
      <c r="H118" s="22">
        <f t="shared" si="25"/>
        <v>60000</v>
      </c>
      <c r="J118" s="23"/>
      <c r="K118" s="23"/>
      <c r="L118" s="23"/>
      <c r="M118" s="25">
        <v>15000</v>
      </c>
      <c r="N118" s="25">
        <f>SUM(M118*F118)</f>
        <v>60000</v>
      </c>
      <c r="O118" s="26">
        <v>0.35</v>
      </c>
      <c r="P118" s="55">
        <f>SUM(N118*O118)</f>
        <v>21000</v>
      </c>
      <c r="Q118" s="28"/>
      <c r="R118" s="6"/>
      <c r="S118" s="53"/>
    </row>
    <row r="119" spans="1:19">
      <c r="A119" s="44"/>
      <c r="B119" s="44"/>
      <c r="C119" s="1"/>
      <c r="D119" s="111" t="s">
        <v>166</v>
      </c>
      <c r="E119" s="118" t="s">
        <v>167</v>
      </c>
      <c r="F119" s="20">
        <v>0</v>
      </c>
      <c r="G119" s="21">
        <v>8500</v>
      </c>
      <c r="H119" s="22">
        <f t="shared" si="25"/>
        <v>0</v>
      </c>
      <c r="J119" s="23"/>
      <c r="K119" s="23"/>
      <c r="L119" s="23"/>
      <c r="M119" s="25">
        <v>8500</v>
      </c>
      <c r="N119" s="25">
        <f>SUM(M119*F119)</f>
        <v>0</v>
      </c>
      <c r="O119" s="26">
        <v>0.35</v>
      </c>
      <c r="P119" s="55">
        <f>SUM(N119*O119)</f>
        <v>0</v>
      </c>
      <c r="Q119" s="28"/>
      <c r="R119" s="6"/>
      <c r="S119" s="53"/>
    </row>
    <row r="120" spans="1:19">
      <c r="A120" s="44"/>
      <c r="B120" s="44"/>
      <c r="C120" s="1"/>
      <c r="D120" s="56"/>
      <c r="E120" s="57"/>
      <c r="F120" s="20"/>
      <c r="G120" s="21"/>
      <c r="H120" s="22"/>
      <c r="J120" s="23"/>
      <c r="K120" s="23"/>
      <c r="L120" s="23"/>
      <c r="M120" s="25"/>
      <c r="N120" s="25"/>
      <c r="O120" s="26">
        <v>0.35</v>
      </c>
      <c r="P120" s="55"/>
      <c r="Q120" s="6"/>
      <c r="R120" s="6"/>
      <c r="S120" s="53"/>
    </row>
    <row r="121" spans="1:19">
      <c r="A121" s="44"/>
      <c r="B121" s="44"/>
      <c r="C121" s="1"/>
      <c r="D121" s="58"/>
      <c r="E121" s="59"/>
      <c r="F121" s="20"/>
      <c r="G121" s="21"/>
      <c r="H121" s="22"/>
      <c r="J121" s="23"/>
      <c r="K121" s="23"/>
      <c r="L121" s="23"/>
      <c r="M121" s="25"/>
      <c r="N121" s="25"/>
      <c r="O121" s="26"/>
      <c r="P121" s="55"/>
      <c r="Q121" s="43"/>
      <c r="R121" s="43"/>
      <c r="S121" s="54"/>
    </row>
    <row r="122" spans="1:19" ht="19">
      <c r="A122" s="44"/>
      <c r="B122" s="44"/>
      <c r="C122" s="1"/>
      <c r="D122" s="41"/>
      <c r="E122" s="119" t="s">
        <v>253</v>
      </c>
      <c r="F122" s="42"/>
      <c r="G122" s="42"/>
      <c r="H122" s="42"/>
      <c r="I122" s="42"/>
      <c r="J122" s="42"/>
      <c r="K122" s="42"/>
      <c r="L122" s="42"/>
      <c r="M122" s="42"/>
      <c r="N122" s="42"/>
      <c r="O122" s="26">
        <v>0.35</v>
      </c>
      <c r="P122" s="42"/>
      <c r="Q122" s="43"/>
      <c r="R122" s="43"/>
      <c r="S122" s="54"/>
    </row>
    <row r="123" spans="1:19">
      <c r="A123" s="44"/>
      <c r="B123" s="44"/>
      <c r="C123" s="1"/>
      <c r="D123" s="58"/>
      <c r="E123" s="59" t="s">
        <v>255</v>
      </c>
      <c r="F123" s="20">
        <v>0</v>
      </c>
      <c r="G123" s="21">
        <v>729</v>
      </c>
      <c r="H123" s="22"/>
      <c r="J123" s="23"/>
      <c r="K123" s="23"/>
      <c r="L123" s="23"/>
      <c r="M123" s="25">
        <v>729</v>
      </c>
      <c r="N123" s="25">
        <f>SUM(M123*F123)</f>
        <v>0</v>
      </c>
      <c r="O123" s="26">
        <v>0.35</v>
      </c>
      <c r="P123" s="55">
        <f>SUM(N123*O123)</f>
        <v>0</v>
      </c>
      <c r="Q123" s="43"/>
      <c r="R123" s="43"/>
      <c r="S123" s="54"/>
    </row>
    <row r="124" spans="1:19">
      <c r="A124" s="44"/>
      <c r="B124" s="44"/>
      <c r="C124" s="1"/>
      <c r="D124" s="58"/>
      <c r="E124" s="59" t="s">
        <v>254</v>
      </c>
      <c r="F124" s="20">
        <v>0</v>
      </c>
      <c r="G124" s="21">
        <v>974</v>
      </c>
      <c r="H124" s="22"/>
      <c r="J124" s="23"/>
      <c r="K124" s="23"/>
      <c r="L124" s="23"/>
      <c r="M124" s="25">
        <v>974</v>
      </c>
      <c r="N124" s="25">
        <f>SUM(M124*F124)</f>
        <v>0</v>
      </c>
      <c r="O124" s="26">
        <v>0.35</v>
      </c>
      <c r="P124" s="55">
        <f>SUM(N124*O124)</f>
        <v>0</v>
      </c>
      <c r="Q124" s="43"/>
      <c r="R124" s="43"/>
      <c r="S124" s="54"/>
    </row>
    <row r="125" spans="1:19">
      <c r="A125" s="44"/>
      <c r="B125" s="44"/>
      <c r="C125" s="1"/>
      <c r="D125" s="58"/>
      <c r="E125" s="59" t="s">
        <v>256</v>
      </c>
      <c r="F125" s="20">
        <v>0</v>
      </c>
      <c r="G125" s="21">
        <v>1390.04</v>
      </c>
      <c r="H125" s="22"/>
      <c r="J125" s="23"/>
      <c r="K125" s="23"/>
      <c r="L125" s="23"/>
      <c r="M125" s="25">
        <v>1390.04</v>
      </c>
      <c r="N125" s="25">
        <f>SUM(M125*F125)</f>
        <v>0</v>
      </c>
      <c r="O125" s="26">
        <v>0.35</v>
      </c>
      <c r="P125" s="55">
        <f>SUM(N125*O125)</f>
        <v>0</v>
      </c>
      <c r="Q125" s="43"/>
      <c r="R125" s="43"/>
      <c r="S125" s="54"/>
    </row>
    <row r="126" spans="1:19" ht="15" thickBot="1">
      <c r="A126" s="44"/>
      <c r="B126" s="44"/>
      <c r="C126" s="1"/>
      <c r="D126" s="58"/>
      <c r="E126" s="59" t="s">
        <v>257</v>
      </c>
      <c r="F126" s="20">
        <v>0</v>
      </c>
      <c r="G126" s="21">
        <v>1752</v>
      </c>
      <c r="H126" s="22"/>
      <c r="J126" s="23"/>
      <c r="K126" s="23"/>
      <c r="L126" s="23"/>
      <c r="M126" s="25">
        <v>1752</v>
      </c>
      <c r="N126" s="25">
        <f>SUM(M126*F126)</f>
        <v>0</v>
      </c>
      <c r="O126" s="26">
        <v>0.35</v>
      </c>
      <c r="P126" s="55">
        <f>SUM(N126*O126)</f>
        <v>0</v>
      </c>
      <c r="Q126" s="43"/>
      <c r="R126" s="43"/>
      <c r="S126" s="54"/>
    </row>
    <row r="127" spans="1:19" ht="15" thickBot="1">
      <c r="A127" s="44"/>
      <c r="B127" s="44"/>
      <c r="C127" s="1"/>
      <c r="E127" s="63"/>
      <c r="F127" s="20">
        <v>0</v>
      </c>
      <c r="G127" s="64"/>
      <c r="H127" s="65"/>
      <c r="J127" s="60"/>
      <c r="K127" s="60"/>
      <c r="L127" s="60"/>
      <c r="M127" s="61"/>
      <c r="N127" s="12">
        <f>SUM(N5:N126)</f>
        <v>635573</v>
      </c>
      <c r="O127" s="66"/>
      <c r="P127" s="67">
        <f>SUM(P5:P126)</f>
        <v>222450.55</v>
      </c>
      <c r="Q127" s="68"/>
      <c r="R127" s="6"/>
    </row>
    <row r="128" spans="1:19" ht="17" thickBot="1">
      <c r="A128" s="44"/>
      <c r="B128" s="44"/>
      <c r="C128" s="1"/>
      <c r="E128" s="69"/>
      <c r="F128" s="70"/>
      <c r="G128" s="71" t="s">
        <v>177</v>
      </c>
      <c r="H128" s="72">
        <f>SUM(N127+P127)</f>
        <v>858023.55</v>
      </c>
      <c r="I128" s="5" t="s">
        <v>178</v>
      </c>
      <c r="J128" s="60"/>
      <c r="K128" s="60"/>
      <c r="L128" s="61"/>
      <c r="M128" s="73"/>
      <c r="N128" s="62"/>
      <c r="O128" s="62"/>
      <c r="P128" s="60"/>
      <c r="Q128" s="6"/>
      <c r="R128" s="6"/>
    </row>
    <row r="129" spans="1:18" ht="17" thickBot="1">
      <c r="A129" s="44"/>
      <c r="B129" s="44"/>
      <c r="C129" s="1"/>
      <c r="E129" s="69"/>
      <c r="F129" s="71" t="s">
        <v>179</v>
      </c>
      <c r="G129" s="71"/>
      <c r="H129" s="65"/>
      <c r="J129" s="60"/>
      <c r="K129" s="74" t="s">
        <v>180</v>
      </c>
      <c r="L129" s="73"/>
      <c r="M129" s="73"/>
      <c r="N129" s="75"/>
      <c r="O129" s="75"/>
      <c r="P129" s="60"/>
      <c r="Q129" s="6"/>
      <c r="R129" s="6"/>
    </row>
    <row r="130" spans="1:18" ht="17" thickBot="1">
      <c r="C130" s="76" t="s">
        <v>181</v>
      </c>
      <c r="D130" s="77">
        <v>5.6000000000000001E-2</v>
      </c>
      <c r="E130" s="78"/>
      <c r="F130" s="70"/>
      <c r="G130" s="71" t="s">
        <v>182</v>
      </c>
      <c r="H130" s="79">
        <f>H128*D130</f>
        <v>48049.318800000001</v>
      </c>
      <c r="J130" s="61"/>
      <c r="K130" s="80"/>
      <c r="L130" s="61"/>
      <c r="M130" s="61"/>
      <c r="N130" s="62"/>
      <c r="O130" s="62"/>
      <c r="P130" s="60"/>
      <c r="Q130" s="6"/>
      <c r="R130" s="6"/>
    </row>
    <row r="131" spans="1:18" ht="17" thickBot="1">
      <c r="C131" s="76" t="s">
        <v>183</v>
      </c>
      <c r="D131" s="77">
        <v>3.2120000000000003E-2</v>
      </c>
      <c r="E131" s="78"/>
      <c r="F131" s="71" t="s">
        <v>179</v>
      </c>
      <c r="G131" s="71"/>
      <c r="H131" s="65"/>
      <c r="J131" s="123" t="s">
        <v>184</v>
      </c>
      <c r="K131" s="124"/>
      <c r="L131" s="12"/>
      <c r="M131" s="61"/>
      <c r="N131" s="62"/>
      <c r="O131" s="62"/>
      <c r="P131" s="60"/>
      <c r="Q131" s="6"/>
      <c r="R131" s="6"/>
    </row>
    <row r="132" spans="1:18" ht="17" thickBot="1">
      <c r="C132" s="81" t="s">
        <v>185</v>
      </c>
      <c r="D132" s="82">
        <v>2.4400000000000002E-2</v>
      </c>
      <c r="E132" s="83"/>
      <c r="F132" s="70"/>
      <c r="G132" s="71" t="s">
        <v>186</v>
      </c>
      <c r="H132" s="79">
        <f>H128*D131</f>
        <v>27559.716426000003</v>
      </c>
      <c r="J132" s="123" t="s">
        <v>187</v>
      </c>
      <c r="K132" s="124"/>
      <c r="L132" s="66">
        <f>SUM(P127)</f>
        <v>222450.55</v>
      </c>
      <c r="M132" s="61"/>
      <c r="N132" s="62"/>
      <c r="O132" s="62"/>
      <c r="P132" s="60"/>
      <c r="Q132" s="6"/>
      <c r="R132" s="6"/>
    </row>
    <row r="133" spans="1:18" ht="17" thickBot="1">
      <c r="A133" s="84"/>
      <c r="B133" s="85"/>
      <c r="E133" s="78"/>
      <c r="F133" s="71" t="s">
        <v>179</v>
      </c>
      <c r="G133" s="71"/>
      <c r="H133" s="65"/>
      <c r="J133" s="86"/>
      <c r="K133" s="86"/>
      <c r="L133" s="62"/>
      <c r="M133" s="61"/>
      <c r="N133" s="62"/>
      <c r="O133" s="62"/>
      <c r="P133" s="60"/>
      <c r="Q133" s="6"/>
      <c r="R133" s="6"/>
    </row>
    <row r="134" spans="1:18" ht="20" thickBot="1">
      <c r="A134" s="84"/>
      <c r="B134" s="85"/>
      <c r="E134" s="78"/>
      <c r="F134" s="70"/>
      <c r="G134" s="71" t="s">
        <v>188</v>
      </c>
      <c r="H134" s="79">
        <f>H128*D132</f>
        <v>20935.774620000004</v>
      </c>
      <c r="I134" s="5" t="s">
        <v>178</v>
      </c>
      <c r="J134" s="86"/>
      <c r="K134" s="86"/>
      <c r="L134" s="62"/>
      <c r="M134" s="87"/>
      <c r="N134" s="62"/>
      <c r="O134" s="62"/>
      <c r="P134" s="60"/>
      <c r="Q134" s="6"/>
      <c r="R134" s="6"/>
    </row>
    <row r="135" spans="1:18" ht="20" thickBot="1">
      <c r="A135" s="125" t="s">
        <v>0</v>
      </c>
      <c r="B135" s="125"/>
      <c r="E135" s="88"/>
      <c r="F135" s="89"/>
      <c r="G135" s="90"/>
      <c r="H135" s="91"/>
      <c r="J135" s="87"/>
      <c r="K135" s="87"/>
      <c r="L135" s="87"/>
      <c r="M135" s="40"/>
      <c r="N135" s="87"/>
      <c r="O135" s="87"/>
      <c r="P135" s="87"/>
      <c r="Q135" s="6"/>
      <c r="R135" s="6"/>
    </row>
    <row r="136" spans="1:18" ht="20" thickBot="1">
      <c r="A136" s="126" t="s">
        <v>3</v>
      </c>
      <c r="B136" s="127"/>
      <c r="C136" s="53"/>
      <c r="D136" s="53"/>
      <c r="E136" s="92"/>
      <c r="F136" s="93"/>
      <c r="G136" s="94"/>
      <c r="H136" s="64"/>
      <c r="I136" s="40"/>
      <c r="J136" s="40"/>
      <c r="K136" s="40"/>
      <c r="L136" s="40"/>
      <c r="M136" s="40"/>
      <c r="N136" s="95"/>
      <c r="O136" s="95"/>
      <c r="P136" s="53"/>
      <c r="Q136" s="6"/>
      <c r="R136" s="6"/>
    </row>
    <row r="137" spans="1:18">
      <c r="A137" s="30"/>
      <c r="B137" s="30"/>
      <c r="C137" s="53"/>
      <c r="D137" s="96"/>
      <c r="E137" s="97"/>
      <c r="F137" s="93"/>
      <c r="G137" s="64"/>
      <c r="H137" s="64"/>
      <c r="I137" s="40"/>
      <c r="J137" s="53"/>
      <c r="K137" s="53"/>
      <c r="L137" s="40"/>
      <c r="M137" s="40"/>
      <c r="N137" s="95"/>
      <c r="O137" s="95"/>
      <c r="P137" s="53"/>
    </row>
    <row r="138" spans="1:18">
      <c r="A138" s="30"/>
      <c r="B138" s="30"/>
      <c r="C138" s="53"/>
      <c r="D138" s="96"/>
      <c r="E138" s="97"/>
      <c r="F138" s="93"/>
      <c r="G138" s="64"/>
      <c r="H138" s="64"/>
      <c r="I138" s="40"/>
      <c r="J138" s="53"/>
      <c r="K138" s="53"/>
      <c r="L138" s="40"/>
      <c r="M138" s="40"/>
      <c r="N138" s="95"/>
      <c r="O138" s="95"/>
      <c r="P138" s="53"/>
    </row>
    <row r="139" spans="1:18">
      <c r="A139" s="30"/>
      <c r="B139" s="30"/>
      <c r="C139" s="53"/>
      <c r="D139" s="53"/>
      <c r="E139" s="97"/>
      <c r="F139" s="93"/>
      <c r="G139" s="64"/>
      <c r="H139" s="64"/>
      <c r="I139" s="40"/>
      <c r="J139" s="53"/>
      <c r="K139" s="53"/>
      <c r="L139" s="40"/>
      <c r="M139" s="40"/>
      <c r="N139" s="95"/>
      <c r="O139" s="95"/>
      <c r="P139" s="53"/>
      <c r="Q139" s="53"/>
      <c r="R139" s="53"/>
    </row>
    <row r="140" spans="1:18">
      <c r="A140" s="30"/>
      <c r="B140" s="30"/>
      <c r="C140" s="53"/>
      <c r="D140" s="96"/>
      <c r="E140" s="97"/>
      <c r="F140" s="93"/>
      <c r="G140" s="64"/>
      <c r="H140" s="64"/>
      <c r="I140" s="40"/>
      <c r="J140" s="53"/>
      <c r="K140" s="53"/>
      <c r="L140" s="40"/>
      <c r="M140" s="40"/>
      <c r="N140" s="95"/>
      <c r="O140" s="95"/>
      <c r="P140" s="53"/>
      <c r="Q140" s="53"/>
      <c r="R140" s="53"/>
    </row>
    <row r="141" spans="1:18">
      <c r="A141" s="30"/>
      <c r="B141" s="30"/>
      <c r="C141" s="53"/>
      <c r="D141" s="96"/>
      <c r="E141" s="97"/>
      <c r="F141" s="93"/>
      <c r="G141" s="64"/>
      <c r="H141" s="64"/>
      <c r="I141" s="40"/>
      <c r="J141" s="53"/>
      <c r="K141" s="53"/>
      <c r="L141" s="40"/>
      <c r="M141" s="40"/>
      <c r="N141" s="95"/>
      <c r="O141" s="95"/>
      <c r="P141" s="53"/>
      <c r="Q141" s="53"/>
      <c r="R141" s="53"/>
    </row>
    <row r="142" spans="1:18">
      <c r="A142" s="44"/>
      <c r="B142" s="44"/>
      <c r="C142" s="53"/>
      <c r="D142" s="53"/>
      <c r="E142" s="98"/>
      <c r="F142" s="93"/>
      <c r="G142" s="94"/>
      <c r="H142" s="64"/>
      <c r="I142" s="40"/>
      <c r="J142" s="40"/>
      <c r="K142" s="40"/>
      <c r="L142" s="40"/>
      <c r="M142" s="40"/>
      <c r="N142" s="95"/>
      <c r="O142" s="95"/>
      <c r="P142" s="53"/>
      <c r="Q142" s="53"/>
      <c r="R142" s="53"/>
    </row>
    <row r="143" spans="1:18">
      <c r="A143" s="44"/>
      <c r="B143" s="44"/>
      <c r="C143" s="53"/>
      <c r="D143" s="53"/>
      <c r="E143" s="99"/>
      <c r="F143" s="100"/>
      <c r="G143" s="101"/>
      <c r="H143" s="102"/>
      <c r="I143" s="40"/>
      <c r="J143" s="40"/>
      <c r="K143" s="40"/>
      <c r="L143" s="40"/>
      <c r="M143" s="40"/>
      <c r="N143" s="95"/>
      <c r="O143" s="95"/>
      <c r="P143" s="53"/>
      <c r="Q143" s="53"/>
      <c r="R143" s="53"/>
    </row>
    <row r="144" spans="1:18">
      <c r="A144" s="44"/>
      <c r="B144" s="44"/>
      <c r="C144" s="53"/>
      <c r="D144" s="53"/>
      <c r="E144" s="53"/>
      <c r="F144" s="103"/>
      <c r="G144" s="104"/>
      <c r="H144" s="104"/>
      <c r="I144" s="40"/>
      <c r="J144" s="40"/>
      <c r="K144" s="40"/>
      <c r="L144" s="40"/>
      <c r="M144" s="40"/>
      <c r="N144" s="95"/>
      <c r="O144" s="95"/>
      <c r="P144" s="53"/>
      <c r="Q144" s="53"/>
      <c r="R144" s="53"/>
    </row>
    <row r="145" spans="1:18" ht="16">
      <c r="A145" s="44"/>
      <c r="B145" s="44"/>
      <c r="C145" s="53"/>
      <c r="D145" s="53"/>
      <c r="E145" s="92"/>
      <c r="F145" s="93"/>
      <c r="G145" s="94"/>
      <c r="H145" s="64"/>
      <c r="I145" s="40"/>
      <c r="J145" s="40"/>
      <c r="K145" s="40"/>
      <c r="L145" s="40"/>
      <c r="M145" s="40"/>
      <c r="N145" s="95"/>
      <c r="O145" s="95"/>
      <c r="P145" s="53"/>
      <c r="Q145" s="53"/>
      <c r="R145" s="53"/>
    </row>
    <row r="146" spans="1:18">
      <c r="C146" s="53"/>
      <c r="D146" s="53"/>
      <c r="E146" s="53"/>
      <c r="F146" s="103"/>
      <c r="G146" s="104"/>
      <c r="H146" s="104"/>
      <c r="I146" s="40"/>
      <c r="J146" s="40"/>
      <c r="K146" s="40"/>
      <c r="L146" s="40"/>
      <c r="M146" s="40"/>
      <c r="N146" s="95"/>
      <c r="O146" s="95"/>
      <c r="P146" s="53"/>
      <c r="Q146" s="53"/>
      <c r="R146" s="53"/>
    </row>
    <row r="147" spans="1:18">
      <c r="C147" s="53"/>
      <c r="D147" s="53"/>
      <c r="E147" s="53"/>
      <c r="F147" s="103"/>
      <c r="G147" s="104"/>
      <c r="H147" s="104"/>
      <c r="I147" s="40"/>
      <c r="J147" s="40"/>
      <c r="K147" s="40"/>
      <c r="L147" s="40"/>
      <c r="M147" s="40"/>
      <c r="N147" s="95"/>
      <c r="O147" s="95"/>
      <c r="P147" s="53"/>
      <c r="Q147" s="53"/>
      <c r="R147" s="53"/>
    </row>
    <row r="148" spans="1:18">
      <c r="C148" s="53"/>
      <c r="D148" s="53"/>
      <c r="E148" s="53"/>
      <c r="F148" s="103"/>
      <c r="G148" s="104"/>
      <c r="H148" s="104"/>
      <c r="I148" s="40"/>
      <c r="J148" s="40"/>
      <c r="K148" s="40"/>
      <c r="L148" s="40"/>
      <c r="M148" s="40"/>
      <c r="N148" s="95"/>
      <c r="O148" s="95"/>
      <c r="P148" s="53"/>
      <c r="Q148" s="53"/>
      <c r="R148" s="53"/>
    </row>
    <row r="149" spans="1:18">
      <c r="C149" s="53"/>
      <c r="D149" s="53"/>
      <c r="E149" s="53"/>
      <c r="F149" s="103"/>
      <c r="G149" s="104"/>
      <c r="H149" s="104"/>
      <c r="I149" s="40"/>
      <c r="J149" s="40"/>
      <c r="K149" s="40"/>
      <c r="L149" s="40"/>
      <c r="M149" s="40"/>
      <c r="N149" s="95"/>
      <c r="O149" s="95"/>
      <c r="P149" s="53"/>
      <c r="Q149" s="53"/>
      <c r="R149" s="53"/>
    </row>
    <row r="150" spans="1:18">
      <c r="C150" s="53"/>
      <c r="D150" s="53"/>
      <c r="E150" s="53"/>
      <c r="F150" s="103"/>
      <c r="G150" s="104"/>
      <c r="H150" s="104"/>
      <c r="I150" s="40"/>
      <c r="J150" s="40"/>
      <c r="K150" s="40"/>
      <c r="L150" s="40"/>
      <c r="M150" s="40"/>
      <c r="N150" s="95"/>
      <c r="O150" s="95"/>
      <c r="P150" s="53"/>
    </row>
    <row r="151" spans="1:18">
      <c r="C151" s="53"/>
      <c r="D151" s="53"/>
      <c r="E151" s="53"/>
      <c r="F151" s="103"/>
      <c r="G151" s="104"/>
      <c r="H151" s="104"/>
      <c r="I151" s="40"/>
      <c r="J151" s="40"/>
      <c r="K151" s="40"/>
      <c r="L151" s="40"/>
      <c r="M151" s="40"/>
      <c r="N151" s="95"/>
      <c r="O151" s="95"/>
      <c r="P151" s="53"/>
    </row>
    <row r="152" spans="1:18">
      <c r="C152" s="53"/>
      <c r="D152" s="53"/>
      <c r="E152" s="53"/>
      <c r="F152" s="103"/>
      <c r="G152" s="104"/>
      <c r="H152" s="104"/>
      <c r="I152" s="40"/>
      <c r="J152" s="40"/>
      <c r="K152" s="40"/>
      <c r="L152" s="40"/>
      <c r="M152" s="40"/>
      <c r="N152" s="95"/>
      <c r="O152" s="95"/>
      <c r="P152" s="53"/>
    </row>
    <row r="153" spans="1:18">
      <c r="C153" s="53"/>
      <c r="D153" s="53"/>
      <c r="E153" s="53"/>
      <c r="F153" s="103"/>
      <c r="G153" s="104"/>
      <c r="H153" s="104"/>
      <c r="I153" s="40"/>
      <c r="J153" s="40"/>
      <c r="K153" s="40"/>
      <c r="L153" s="40"/>
      <c r="M153" s="40"/>
      <c r="N153" s="95"/>
      <c r="O153" s="95"/>
      <c r="P153" s="53"/>
    </row>
    <row r="154" spans="1:18">
      <c r="C154" s="53"/>
      <c r="D154" s="53"/>
      <c r="E154" s="53"/>
      <c r="F154" s="103"/>
      <c r="G154" s="104"/>
      <c r="H154" s="104"/>
      <c r="I154" s="40"/>
      <c r="J154" s="40"/>
      <c r="K154" s="40"/>
      <c r="L154" s="40"/>
      <c r="N154" s="95"/>
      <c r="O154" s="95"/>
      <c r="P154" s="53"/>
    </row>
  </sheetData>
  <mergeCells count="11">
    <mergeCell ref="J131:K131"/>
    <mergeCell ref="J132:K132"/>
    <mergeCell ref="A135:B135"/>
    <mergeCell ref="A136:B136"/>
    <mergeCell ref="A1:B1"/>
    <mergeCell ref="D1:E1"/>
    <mergeCell ref="J1:P1"/>
    <mergeCell ref="A2:B2"/>
    <mergeCell ref="D2:E2"/>
    <mergeCell ref="J2:L2"/>
    <mergeCell ref="M2:P2"/>
  </mergeCells>
  <conditionalFormatting sqref="D137:D141 D11:D67">
    <cfRule type="cellIs" dxfId="36" priority="44" operator="equal">
      <formula>0</formula>
    </cfRule>
  </conditionalFormatting>
  <conditionalFormatting sqref="E5:E6 D5:D9">
    <cfRule type="cellIs" dxfId="35" priority="43" operator="equal">
      <formula>0</formula>
    </cfRule>
  </conditionalFormatting>
  <conditionalFormatting sqref="E19">
    <cfRule type="cellIs" dxfId="34" priority="42" operator="equal">
      <formula>0</formula>
    </cfRule>
  </conditionalFormatting>
  <conditionalFormatting sqref="E23">
    <cfRule type="cellIs" dxfId="33" priority="41" operator="equal">
      <formula>0</formula>
    </cfRule>
  </conditionalFormatting>
  <conditionalFormatting sqref="E33">
    <cfRule type="cellIs" dxfId="32" priority="40" operator="equal">
      <formula>0</formula>
    </cfRule>
  </conditionalFormatting>
  <conditionalFormatting sqref="E37">
    <cfRule type="cellIs" dxfId="31" priority="39" operator="equal">
      <formula>0</formula>
    </cfRule>
  </conditionalFormatting>
  <conditionalFormatting sqref="E40">
    <cfRule type="cellIs" dxfId="30" priority="38" operator="equal">
      <formula>0</formula>
    </cfRule>
  </conditionalFormatting>
  <conditionalFormatting sqref="E48">
    <cfRule type="cellIs" dxfId="29" priority="37" operator="equal">
      <formula>0</formula>
    </cfRule>
  </conditionalFormatting>
  <conditionalFormatting sqref="E52">
    <cfRule type="cellIs" dxfId="28" priority="36" operator="equal">
      <formula>0</formula>
    </cfRule>
  </conditionalFormatting>
  <conditionalFormatting sqref="D78 D85:D93 D80:D83">
    <cfRule type="cellIs" dxfId="27" priority="32" operator="equal">
      <formula>0</formula>
    </cfRule>
  </conditionalFormatting>
  <conditionalFormatting sqref="E60">
    <cfRule type="cellIs" dxfId="26" priority="31" operator="equal">
      <formula>0</formula>
    </cfRule>
  </conditionalFormatting>
  <conditionalFormatting sqref="D69:D73 D75:D77">
    <cfRule type="cellIs" dxfId="25" priority="29" operator="equal">
      <formula>0</formula>
    </cfRule>
  </conditionalFormatting>
  <conditionalFormatting sqref="D68">
    <cfRule type="cellIs" dxfId="24" priority="28" operator="equal">
      <formula>0</formula>
    </cfRule>
  </conditionalFormatting>
  <conditionalFormatting sqref="E68">
    <cfRule type="cellIs" dxfId="23" priority="27" operator="equal">
      <formula>0</formula>
    </cfRule>
  </conditionalFormatting>
  <conditionalFormatting sqref="D74">
    <cfRule type="cellIs" dxfId="22" priority="23" operator="equal">
      <formula>0</formula>
    </cfRule>
  </conditionalFormatting>
  <conditionalFormatting sqref="E74">
    <cfRule type="cellIs" dxfId="21" priority="22" operator="equal">
      <formula>0</formula>
    </cfRule>
  </conditionalFormatting>
  <conditionalFormatting sqref="D84">
    <cfRule type="cellIs" dxfId="20" priority="21" operator="equal">
      <formula>0</formula>
    </cfRule>
  </conditionalFormatting>
  <conditionalFormatting sqref="E84">
    <cfRule type="cellIs" dxfId="19" priority="20" operator="equal">
      <formula>0</formula>
    </cfRule>
  </conditionalFormatting>
  <conditionalFormatting sqref="D99">
    <cfRule type="cellIs" dxfId="18" priority="19" operator="equal">
      <formula>0</formula>
    </cfRule>
  </conditionalFormatting>
  <conditionalFormatting sqref="E99">
    <cfRule type="cellIs" dxfId="17" priority="18" operator="equal">
      <formula>0</formula>
    </cfRule>
  </conditionalFormatting>
  <conditionalFormatting sqref="D100:D102 D104 D121 D123:D126">
    <cfRule type="cellIs" dxfId="16" priority="17" operator="equal">
      <formula>0</formula>
    </cfRule>
  </conditionalFormatting>
  <conditionalFormatting sqref="D103">
    <cfRule type="cellIs" dxfId="15" priority="16" operator="equal">
      <formula>0</formula>
    </cfRule>
  </conditionalFormatting>
  <conditionalFormatting sqref="E103">
    <cfRule type="cellIs" dxfId="14" priority="15" operator="equal">
      <formula>0</formula>
    </cfRule>
  </conditionalFormatting>
  <conditionalFormatting sqref="D115:D120">
    <cfRule type="cellIs" dxfId="13" priority="14" operator="equal">
      <formula>0</formula>
    </cfRule>
  </conditionalFormatting>
  <conditionalFormatting sqref="E115">
    <cfRule type="cellIs" dxfId="12" priority="13" operator="equal">
      <formula>0</formula>
    </cfRule>
  </conditionalFormatting>
  <conditionalFormatting sqref="D110:D114">
    <cfRule type="cellIs" dxfId="11" priority="12" operator="equal">
      <formula>0</formula>
    </cfRule>
  </conditionalFormatting>
  <conditionalFormatting sqref="D109">
    <cfRule type="cellIs" dxfId="10" priority="11" operator="equal">
      <formula>0</formula>
    </cfRule>
  </conditionalFormatting>
  <conditionalFormatting sqref="E109">
    <cfRule type="cellIs" dxfId="9" priority="10" operator="equal">
      <formula>0</formula>
    </cfRule>
  </conditionalFormatting>
  <conditionalFormatting sqref="D105">
    <cfRule type="cellIs" dxfId="8" priority="9" operator="equal">
      <formula>0</formula>
    </cfRule>
  </conditionalFormatting>
  <conditionalFormatting sqref="E105">
    <cfRule type="cellIs" dxfId="7" priority="8" operator="equal">
      <formula>0</formula>
    </cfRule>
  </conditionalFormatting>
  <conditionalFormatting sqref="D106:D108">
    <cfRule type="cellIs" dxfId="6" priority="7" operator="equal">
      <formula>0</formula>
    </cfRule>
  </conditionalFormatting>
  <conditionalFormatting sqref="D94:D98">
    <cfRule type="cellIs" dxfId="5" priority="6" operator="equal">
      <formula>0</formula>
    </cfRule>
  </conditionalFormatting>
  <conditionalFormatting sqref="E94">
    <cfRule type="cellIs" dxfId="4" priority="5" operator="equal">
      <formula>0</formula>
    </cfRule>
  </conditionalFormatting>
  <conditionalFormatting sqref="D122">
    <cfRule type="cellIs" dxfId="3" priority="4" operator="equal">
      <formula>0</formula>
    </cfRule>
  </conditionalFormatting>
  <conditionalFormatting sqref="E122">
    <cfRule type="cellIs" dxfId="2" priority="3" operator="equal">
      <formula>0</formula>
    </cfRule>
  </conditionalFormatting>
  <conditionalFormatting sqref="D79">
    <cfRule type="cellIs" dxfId="1" priority="2" operator="equal">
      <formula>0</formula>
    </cfRule>
  </conditionalFormatting>
  <conditionalFormatting sqref="E79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Macbook</cp:lastModifiedBy>
  <dcterms:created xsi:type="dcterms:W3CDTF">2025-06-07T11:38:20Z</dcterms:created>
  <dcterms:modified xsi:type="dcterms:W3CDTF">2026-02-16T10:50:52Z</dcterms:modified>
</cp:coreProperties>
</file>